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4915" windowHeight="11565"/>
  </bookViews>
  <sheets>
    <sheet name="Mean Medicare Outlays Final" sheetId="4" r:id="rId1"/>
    <sheet name="Mean Medicare Outlays calcs" sheetId="1" r:id="rId2"/>
  </sheets>
  <calcPr calcId="145621"/>
</workbook>
</file>

<file path=xl/calcChain.xml><?xml version="1.0" encoding="utf-8"?>
<calcChain xmlns="http://schemas.openxmlformats.org/spreadsheetml/2006/main">
  <c r="S6" i="1" l="1"/>
  <c r="D7" i="4" l="1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" i="4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" i="1"/>
  <c r="AD43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N6" i="1"/>
  <c r="M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" i="1"/>
  <c r="AH48" i="1" l="1"/>
  <c r="AE7" i="1" l="1"/>
  <c r="AI9" i="1" l="1"/>
  <c r="AH9" i="1"/>
  <c r="AG9" i="1"/>
  <c r="AE9" i="1"/>
  <c r="AJ9" i="1" s="1"/>
  <c r="AI27" i="1" l="1"/>
  <c r="AH27" i="1"/>
  <c r="AG27" i="1"/>
  <c r="AF27" i="1"/>
  <c r="AE27" i="1"/>
  <c r="AF25" i="1"/>
  <c r="AE25" i="1"/>
  <c r="AK27" i="1" l="1"/>
  <c r="AJ27" i="1"/>
  <c r="AF7" i="1"/>
  <c r="AF9" i="1"/>
  <c r="AK9" i="1" l="1"/>
  <c r="Q58" i="1" l="1"/>
  <c r="Q10" i="1"/>
  <c r="R22" i="1"/>
  <c r="S36" i="1"/>
  <c r="Q61" i="1"/>
  <c r="Q25" i="1"/>
  <c r="R45" i="1"/>
  <c r="S63" i="1"/>
  <c r="Q52" i="1"/>
  <c r="Q55" i="1"/>
  <c r="Q39" i="1"/>
  <c r="Q23" i="1"/>
  <c r="Q7" i="1"/>
  <c r="R51" i="1"/>
  <c r="R35" i="1"/>
  <c r="R19" i="1"/>
  <c r="S61" i="1"/>
  <c r="S45" i="1"/>
  <c r="S29" i="1"/>
  <c r="S13" i="1"/>
  <c r="Q30" i="1"/>
  <c r="R50" i="1"/>
  <c r="S64" i="1"/>
  <c r="S8" i="1"/>
  <c r="R41" i="1"/>
  <c r="S39" i="1"/>
  <c r="S23" i="1"/>
  <c r="S7" i="1"/>
  <c r="Q18" i="1"/>
  <c r="R30" i="1"/>
  <c r="S32" i="1"/>
  <c r="Q45" i="1"/>
  <c r="Q9" i="1"/>
  <c r="R29" i="1"/>
  <c r="Q64" i="1"/>
  <c r="Q36" i="1"/>
  <c r="Q20" i="1"/>
  <c r="R64" i="1"/>
  <c r="R48" i="1"/>
  <c r="R32" i="1"/>
  <c r="R16" i="1"/>
  <c r="S58" i="1"/>
  <c r="S42" i="1"/>
  <c r="S26" i="1"/>
  <c r="S10" i="1"/>
  <c r="Q46" i="1"/>
  <c r="R58" i="1"/>
  <c r="R10" i="1"/>
  <c r="S24" i="1"/>
  <c r="Q53" i="1"/>
  <c r="Q13" i="1"/>
  <c r="R33" i="1"/>
  <c r="S55" i="1"/>
  <c r="Q44" i="1"/>
  <c r="Q51" i="1"/>
  <c r="Q35" i="1"/>
  <c r="Q19" i="1"/>
  <c r="R63" i="1"/>
  <c r="R47" i="1"/>
  <c r="R31" i="1"/>
  <c r="R15" i="1"/>
  <c r="S57" i="1"/>
  <c r="S41" i="1"/>
  <c r="S25" i="1"/>
  <c r="S9" i="1"/>
  <c r="Q26" i="1"/>
  <c r="R38" i="1"/>
  <c r="S52" i="1"/>
  <c r="Q49" i="1"/>
  <c r="R17" i="1"/>
  <c r="S35" i="1"/>
  <c r="S19" i="1"/>
  <c r="Q62" i="1"/>
  <c r="R6" i="1"/>
  <c r="R18" i="1"/>
  <c r="S20" i="1"/>
  <c r="Q37" i="1"/>
  <c r="R57" i="1"/>
  <c r="R21" i="1"/>
  <c r="Q56" i="1"/>
  <c r="Q32" i="1"/>
  <c r="Q16" i="1"/>
  <c r="R60" i="1"/>
  <c r="R44" i="1"/>
  <c r="R28" i="1"/>
  <c r="Q34" i="1"/>
  <c r="S60" i="1"/>
  <c r="Q41" i="1"/>
  <c r="R25" i="1"/>
  <c r="Q63" i="1"/>
  <c r="Q31" i="1"/>
  <c r="R59" i="1"/>
  <c r="R27" i="1"/>
  <c r="S53" i="1"/>
  <c r="S21" i="1"/>
  <c r="Q14" i="1"/>
  <c r="S40" i="1"/>
  <c r="S59" i="1"/>
  <c r="S15" i="1"/>
  <c r="R54" i="1"/>
  <c r="Q6" i="1"/>
  <c r="R49" i="1"/>
  <c r="Q48" i="1"/>
  <c r="Q12" i="1"/>
  <c r="R40" i="1"/>
  <c r="R12" i="1"/>
  <c r="S50" i="1"/>
  <c r="S30" i="1"/>
  <c r="S11" i="1"/>
  <c r="Q57" i="1"/>
  <c r="Q40" i="1"/>
  <c r="Q8" i="1"/>
  <c r="R36" i="1"/>
  <c r="S46" i="1"/>
  <c r="S22" i="1"/>
  <c r="S18" i="1"/>
  <c r="R39" i="1"/>
  <c r="Q42" i="1"/>
  <c r="S27" i="1"/>
  <c r="Q17" i="1"/>
  <c r="R52" i="1"/>
  <c r="R20" i="1"/>
  <c r="Q22" i="1"/>
  <c r="S48" i="1"/>
  <c r="Q33" i="1"/>
  <c r="R13" i="1"/>
  <c r="Q59" i="1"/>
  <c r="Q27" i="1"/>
  <c r="R55" i="1"/>
  <c r="R23" i="1"/>
  <c r="S49" i="1"/>
  <c r="S17" i="1"/>
  <c r="R62" i="1"/>
  <c r="S28" i="1"/>
  <c r="S47" i="1"/>
  <c r="R42" i="1"/>
  <c r="R37" i="1"/>
  <c r="R8" i="1"/>
  <c r="Q11" i="1"/>
  <c r="R14" i="1"/>
  <c r="Q38" i="1"/>
  <c r="Q24" i="1"/>
  <c r="S34" i="1"/>
  <c r="R46" i="1"/>
  <c r="S16" i="1"/>
  <c r="S43" i="1"/>
  <c r="Q47" i="1"/>
  <c r="Q15" i="1"/>
  <c r="R43" i="1"/>
  <c r="R11" i="1"/>
  <c r="S37" i="1"/>
  <c r="Q54" i="1"/>
  <c r="R26" i="1"/>
  <c r="Q21" i="1"/>
  <c r="S31" i="1"/>
  <c r="Q50" i="1"/>
  <c r="S56" i="1"/>
  <c r="Q29" i="1"/>
  <c r="R9" i="1"/>
  <c r="Q28" i="1"/>
  <c r="R56" i="1"/>
  <c r="R24" i="1"/>
  <c r="S62" i="1"/>
  <c r="S38" i="1"/>
  <c r="R7" i="1"/>
  <c r="R61" i="1"/>
  <c r="S51" i="1"/>
  <c r="S14" i="1"/>
  <c r="R34" i="1"/>
  <c r="S12" i="1"/>
  <c r="R53" i="1"/>
  <c r="Q60" i="1"/>
  <c r="Q43" i="1"/>
  <c r="S33" i="1"/>
  <c r="S44" i="1"/>
  <c r="S54" i="1"/>
</calcChain>
</file>

<file path=xl/sharedStrings.xml><?xml version="1.0" encoding="utf-8"?>
<sst xmlns="http://schemas.openxmlformats.org/spreadsheetml/2006/main" count="449" uniqueCount="103">
  <si>
    <t xml:space="preserve">Total </t>
  </si>
  <si>
    <t>Disabled</t>
  </si>
  <si>
    <t>Aged</t>
  </si>
  <si>
    <t>Pending State Designation</t>
  </si>
  <si>
    <t>Data has been screened to meet CMS Privacy Guidelines</t>
  </si>
  <si>
    <t>SOURCE: CMS Denominator File</t>
  </si>
  <si>
    <t>MEDICARE ENROLLMENT - ALL BENEFICIARIES: as of JULY 2012</t>
  </si>
  <si>
    <t>http://www.cms.gov/Research-Statistics-Data-and-Systems/Statistics-Trends-and-Reports/ReportsTrustFunds/index.html?redirect=/reportstrustfunds</t>
  </si>
  <si>
    <t xml:space="preserve">Average per beneficiary costs </t>
  </si>
  <si>
    <t>Average percent change</t>
  </si>
  <si>
    <t>Calendar
 year</t>
  </si>
  <si>
    <t xml:space="preserve">HI </t>
  </si>
  <si>
    <t xml:space="preserve">Part B </t>
  </si>
  <si>
    <t xml:space="preserve">Part D </t>
  </si>
  <si>
    <t xml:space="preserve">2013 Medicare Trustees Report: Table V.D1.—HI and SMI Average per Beneficiary Costs </t>
  </si>
  <si>
    <t>Intermediate estimates from 2013 Medicare Trustees Report</t>
  </si>
  <si>
    <t>Mean Medicare Outlays per Enrollee 
(uninflated, minus part D)</t>
  </si>
  <si>
    <t>Mean Medicare Outlays per Enrollee Inflated to 2013
(minus part D)</t>
  </si>
  <si>
    <t>Mean Medicare Outlays per Enrollee Inflated to 2013
(adding back Part D)</t>
  </si>
  <si>
    <t xml:space="preserve">2012 Medicare Trustees Report: Table V.D1.—HI and SMI Average per Beneficiary Costs </t>
  </si>
  <si>
    <t>Intermediate estimates from 2012 Medicare Trustees Report</t>
  </si>
  <si>
    <t>Intermediate estimates from 2010 Medicare Trustees Report</t>
  </si>
  <si>
    <t>(HI and/or SMI)</t>
  </si>
  <si>
    <t>Beneficiary State</t>
  </si>
  <si>
    <t>All</t>
  </si>
  <si>
    <t xml:space="preserve"> ALABAMA             </t>
  </si>
  <si>
    <t xml:space="preserve"> ALASKA              </t>
  </si>
  <si>
    <t xml:space="preserve"> ARIZONA             </t>
  </si>
  <si>
    <t xml:space="preserve"> ARKANSAS            </t>
  </si>
  <si>
    <t xml:space="preserve"> CALIFORNIA          </t>
  </si>
  <si>
    <t xml:space="preserve"> CONNECTICUT         </t>
  </si>
  <si>
    <t xml:space="preserve"> DELAWARE            </t>
  </si>
  <si>
    <t xml:space="preserve"> DISTRICT OF COLUMBIA</t>
  </si>
  <si>
    <t xml:space="preserve"> FLORIDA             </t>
  </si>
  <si>
    <t xml:space="preserve"> GEORGIA             </t>
  </si>
  <si>
    <t xml:space="preserve"> HAWAII              </t>
  </si>
  <si>
    <t xml:space="preserve"> IDAHO               </t>
  </si>
  <si>
    <t xml:space="preserve"> ILLINOIS            </t>
  </si>
  <si>
    <t xml:space="preserve"> INDIANA             </t>
  </si>
  <si>
    <t xml:space="preserve"> IOWA                </t>
  </si>
  <si>
    <t xml:space="preserve"> KANSAS              </t>
  </si>
  <si>
    <t xml:space="preserve"> KENTUCKY            </t>
  </si>
  <si>
    <t xml:space="preserve"> LOUISIANA           </t>
  </si>
  <si>
    <t xml:space="preserve"> MAINE               </t>
  </si>
  <si>
    <t xml:space="preserve"> MARYLAND            </t>
  </si>
  <si>
    <t xml:space="preserve"> MASSACHUSETTS       </t>
  </si>
  <si>
    <t xml:space="preserve"> MICHIGAN            </t>
  </si>
  <si>
    <t xml:space="preserve"> MINNESOTA           </t>
  </si>
  <si>
    <t xml:space="preserve"> MISSISSIPPI         </t>
  </si>
  <si>
    <t xml:space="preserve"> MISSOURI            </t>
  </si>
  <si>
    <t xml:space="preserve"> MONTANA             </t>
  </si>
  <si>
    <t xml:space="preserve"> NEBRASKA            </t>
  </si>
  <si>
    <t xml:space="preserve"> NEVADA              </t>
  </si>
  <si>
    <t xml:space="preserve"> NEW HAMPSHIRE       </t>
  </si>
  <si>
    <t xml:space="preserve"> NEW JERSEY          </t>
  </si>
  <si>
    <t xml:space="preserve"> NEW MEXICO          </t>
  </si>
  <si>
    <t xml:space="preserve"> NEW YORK            </t>
  </si>
  <si>
    <t xml:space="preserve"> NORTH CAROLINA      </t>
  </si>
  <si>
    <t xml:space="preserve"> NORTH DAKOTA        </t>
  </si>
  <si>
    <t xml:space="preserve"> OHIO                </t>
  </si>
  <si>
    <t xml:space="preserve"> OKLAHOMA            </t>
  </si>
  <si>
    <t xml:space="preserve"> OREGON              </t>
  </si>
  <si>
    <t xml:space="preserve"> PENNSYLVANIA        </t>
  </si>
  <si>
    <t xml:space="preserve"> RHODE ISLAND        </t>
  </si>
  <si>
    <t xml:space="preserve"> SOUTH CAROLINA      </t>
  </si>
  <si>
    <t xml:space="preserve"> SOUTH DAKOTA        </t>
  </si>
  <si>
    <t xml:space="preserve"> TENNESSEE           </t>
  </si>
  <si>
    <t xml:space="preserve"> TEXAS               </t>
  </si>
  <si>
    <t xml:space="preserve"> UTAH                </t>
  </si>
  <si>
    <t xml:space="preserve"> VERMONT             </t>
  </si>
  <si>
    <t xml:space="preserve"> VIRGINIA            </t>
  </si>
  <si>
    <t xml:space="preserve"> WASHINGTON          </t>
  </si>
  <si>
    <t xml:space="preserve"> WEST VIRGINIA       </t>
  </si>
  <si>
    <t xml:space="preserve"> WISCONSIN           </t>
  </si>
  <si>
    <t xml:space="preserve"> WYOMING             </t>
  </si>
  <si>
    <t xml:space="preserve"> PUERTO RICO         </t>
  </si>
  <si>
    <t xml:space="preserve"> VIRGIN ISLANDS      </t>
  </si>
  <si>
    <t xml:space="preserve"> AMERICAN SAMOA      </t>
  </si>
  <si>
    <t xml:space="preserve"> NORTHERN MARIANAS   </t>
  </si>
  <si>
    <t xml:space="preserve"> GUAM                </t>
  </si>
  <si>
    <t xml:space="preserve"> FOREIGN             </t>
  </si>
  <si>
    <t xml:space="preserve"> UNKNOWN             </t>
  </si>
  <si>
    <t xml:space="preserve"> NATIONAL TOTALS     </t>
  </si>
  <si>
    <t>Premium Income</t>
  </si>
  <si>
    <t>Total Expenditures</t>
  </si>
  <si>
    <t xml:space="preserve">Net Expenditures </t>
  </si>
  <si>
    <t>HI Part A</t>
  </si>
  <si>
    <t>Part D Expenditures per Medicare Part A Enrolle Net Premiums Paid</t>
  </si>
  <si>
    <t>Bene State of Residence</t>
  </si>
  <si>
    <t xml:space="preserve"> COLORADO            </t>
  </si>
  <si>
    <t xml:space="preserve"> NATIONWIDE          </t>
  </si>
  <si>
    <t>Medicare Fee-for-Service Program Payments by Beneficiary State, 2012; 
Part-A and/or Part-B</t>
  </si>
  <si>
    <t xml:space="preserve">2012 Total Medicare Enrollment </t>
  </si>
  <si>
    <r>
      <t>HI and 
Part B</t>
    </r>
    <r>
      <rPr>
        <b/>
        <vertAlign val="superscript"/>
        <sz val="10"/>
        <color indexed="8"/>
        <rFont val="Calibri"/>
        <family val="2"/>
      </rPr>
      <t>1</t>
    </r>
  </si>
  <si>
    <t>State</t>
  </si>
  <si>
    <t xml:space="preserve">2011 Medicare Trustees Report: Table V.D1.—HI and SMI Average per Beneficiary Costs </t>
  </si>
  <si>
    <t xml:space="preserve">Mean Medicare Outlays per Enrollee  by Area of Residence: 2013
</t>
  </si>
  <si>
    <t>2013 Medicare Trustees Report</t>
  </si>
  <si>
    <t>Source:</t>
  </si>
  <si>
    <t>2013 Medicare Trustees Report:Table III.D3.—Operations of the Part D Account in the SMI Trust</t>
  </si>
  <si>
    <t>2013 Medicare Trustees Report:Table V.B4.—Medicare Enrollment</t>
  </si>
  <si>
    <t>Source: CMS
Note: Program payment analysis is based on a 5% sample and inflated to represent payments for the 100% FFS payments (amounts have been inflated by 20)</t>
  </si>
  <si>
    <t>Source: 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</si>
</sst>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"/>
    <numFmt numFmtId="165" formatCode="0.0%"/>
    <numFmt numFmtId="166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indexed="8"/>
      <name val="Calibri"/>
      <family val="2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31" applyNumberFormat="0" applyFill="0" applyAlignment="0" applyProtection="0"/>
    <xf numFmtId="0" fontId="5" fillId="0" borderId="32" applyNumberFormat="0" applyFill="0" applyAlignment="0" applyProtection="0"/>
    <xf numFmtId="0" fontId="6" fillId="0" borderId="3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34" applyNumberFormat="0" applyAlignment="0" applyProtection="0"/>
    <xf numFmtId="0" fontId="11" fillId="8" borderId="35" applyNumberFormat="0" applyAlignment="0" applyProtection="0"/>
    <xf numFmtId="0" fontId="12" fillId="8" borderId="34" applyNumberFormat="0" applyAlignment="0" applyProtection="0"/>
    <xf numFmtId="0" fontId="13" fillId="0" borderId="36" applyNumberFormat="0" applyFill="0" applyAlignment="0" applyProtection="0"/>
    <xf numFmtId="0" fontId="14" fillId="9" borderId="37" applyNumberFormat="0" applyAlignment="0" applyProtection="0"/>
    <xf numFmtId="0" fontId="15" fillId="0" borderId="0" applyNumberFormat="0" applyFill="0" applyBorder="0" applyAlignment="0" applyProtection="0"/>
    <xf numFmtId="0" fontId="1" fillId="10" borderId="3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3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34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57">
    <xf numFmtId="0" fontId="0" fillId="0" borderId="0" xfId="0"/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18" fillId="0" borderId="0" xfId="0" applyFont="1" applyAlignment="1"/>
    <xf numFmtId="0" fontId="19" fillId="0" borderId="0" xfId="0" applyFont="1"/>
    <xf numFmtId="0" fontId="19" fillId="35" borderId="12" xfId="0" applyFont="1" applyFill="1" applyBorder="1" applyAlignment="1">
      <alignment horizontal="centerContinuous"/>
    </xf>
    <xf numFmtId="0" fontId="19" fillId="35" borderId="13" xfId="0" applyFont="1" applyFill="1" applyBorder="1" applyAlignment="1">
      <alignment horizontal="centerContinuous"/>
    </xf>
    <xf numFmtId="0" fontId="19" fillId="35" borderId="14" xfId="0" applyFont="1" applyFill="1" applyBorder="1" applyAlignment="1">
      <alignment horizontal="centerContinuous"/>
    </xf>
    <xf numFmtId="0" fontId="18" fillId="0" borderId="10" xfId="0" applyFont="1" applyBorder="1"/>
    <xf numFmtId="0" fontId="18" fillId="0" borderId="0" xfId="0" applyFont="1" applyBorder="1"/>
    <xf numFmtId="0" fontId="19" fillId="35" borderId="1" xfId="0" applyFont="1" applyFill="1" applyBorder="1" applyAlignment="1">
      <alignment horizontal="centerContinuous"/>
    </xf>
    <xf numFmtId="0" fontId="19" fillId="35" borderId="0" xfId="0" applyFont="1" applyFill="1" applyBorder="1" applyAlignment="1">
      <alignment horizontal="centerContinuous"/>
    </xf>
    <xf numFmtId="0" fontId="19" fillId="35" borderId="2" xfId="0" applyFont="1" applyFill="1" applyBorder="1" applyAlignment="1">
      <alignment horizontal="centerContinuous"/>
    </xf>
    <xf numFmtId="0" fontId="19" fillId="35" borderId="1" xfId="0" applyFont="1" applyFill="1" applyBorder="1" applyAlignment="1">
      <alignment horizontal="center"/>
    </xf>
    <xf numFmtId="0" fontId="19" fillId="35" borderId="0" xfId="0" applyFont="1" applyFill="1" applyBorder="1" applyAlignment="1">
      <alignment horizontal="center"/>
    </xf>
    <xf numFmtId="0" fontId="19" fillId="35" borderId="2" xfId="0" applyFont="1" applyFill="1" applyBorder="1" applyAlignment="1">
      <alignment horizontal="center"/>
    </xf>
    <xf numFmtId="0" fontId="19" fillId="35" borderId="40" xfId="0" applyFont="1" applyFill="1" applyBorder="1" applyAlignment="1">
      <alignment horizontal="center"/>
    </xf>
    <xf numFmtId="49" fontId="22" fillId="0" borderId="28" xfId="0" applyNumberFormat="1" applyFont="1" applyBorder="1"/>
    <xf numFmtId="3" fontId="22" fillId="0" borderId="28" xfId="0" applyNumberFormat="1" applyFont="1" applyBorder="1"/>
    <xf numFmtId="164" fontId="22" fillId="0" borderId="28" xfId="0" applyNumberFormat="1" applyFont="1" applyBorder="1"/>
    <xf numFmtId="3" fontId="18" fillId="0" borderId="0" xfId="0" applyNumberFormat="1" applyFont="1"/>
    <xf numFmtId="10" fontId="18" fillId="0" borderId="0" xfId="0" applyNumberFormat="1" applyFont="1"/>
    <xf numFmtId="164" fontId="18" fillId="0" borderId="0" xfId="0" applyNumberFormat="1" applyFont="1"/>
    <xf numFmtId="0" fontId="18" fillId="0" borderId="0" xfId="0" applyFont="1" applyBorder="1" applyAlignment="1"/>
    <xf numFmtId="166" fontId="18" fillId="0" borderId="0" xfId="0" applyNumberFormat="1" applyFont="1"/>
    <xf numFmtId="49" fontId="22" fillId="0" borderId="28" xfId="0" applyNumberFormat="1" applyFont="1" applyFill="1" applyBorder="1"/>
    <xf numFmtId="164" fontId="22" fillId="0" borderId="28" xfId="0" applyNumberFormat="1" applyFont="1" applyFill="1" applyBorder="1"/>
    <xf numFmtId="49" fontId="19" fillId="0" borderId="28" xfId="0" applyNumberFormat="1" applyFont="1" applyBorder="1"/>
    <xf numFmtId="3" fontId="19" fillId="0" borderId="28" xfId="0" applyNumberFormat="1" applyFont="1" applyBorder="1"/>
    <xf numFmtId="164" fontId="19" fillId="0" borderId="28" xfId="0" applyNumberFormat="1" applyFont="1" applyBorder="1"/>
    <xf numFmtId="164" fontId="22" fillId="0" borderId="0" xfId="0" applyNumberFormat="1" applyFont="1" applyBorder="1"/>
    <xf numFmtId="164" fontId="22" fillId="0" borderId="0" xfId="0" applyNumberFormat="1" applyFont="1" applyFill="1" applyBorder="1"/>
    <xf numFmtId="164" fontId="19" fillId="0" borderId="0" xfId="0" applyNumberFormat="1" applyFont="1" applyBorder="1"/>
    <xf numFmtId="0" fontId="19" fillId="0" borderId="0" xfId="0" applyFont="1" applyBorder="1"/>
    <xf numFmtId="0" fontId="24" fillId="0" borderId="0" xfId="0" applyFont="1"/>
    <xf numFmtId="0" fontId="18" fillId="3" borderId="9" xfId="0" applyFont="1" applyFill="1" applyBorder="1"/>
    <xf numFmtId="0" fontId="18" fillId="3" borderId="1" xfId="0" applyFont="1" applyFill="1" applyBorder="1"/>
    <xf numFmtId="164" fontId="18" fillId="3" borderId="22" xfId="0" applyNumberFormat="1" applyFont="1" applyFill="1" applyBorder="1"/>
    <xf numFmtId="164" fontId="18" fillId="3" borderId="0" xfId="0" applyNumberFormat="1" applyFont="1" applyFill="1" applyBorder="1"/>
    <xf numFmtId="164" fontId="18" fillId="3" borderId="0" xfId="0" applyNumberFormat="1" applyFont="1" applyFill="1" applyBorder="1" applyProtection="1"/>
    <xf numFmtId="0" fontId="18" fillId="3" borderId="16" xfId="0" applyFont="1" applyFill="1" applyBorder="1"/>
    <xf numFmtId="0" fontId="18" fillId="3" borderId="10" xfId="0" applyFont="1" applyFill="1" applyBorder="1"/>
    <xf numFmtId="0" fontId="18" fillId="3" borderId="18" xfId="0" applyFont="1" applyFill="1" applyBorder="1"/>
    <xf numFmtId="0" fontId="18" fillId="3" borderId="1" xfId="0" applyFont="1" applyFill="1" applyBorder="1" applyAlignment="1"/>
    <xf numFmtId="0" fontId="18" fillId="3" borderId="22" xfId="0" applyFont="1" applyFill="1" applyBorder="1" applyAlignment="1"/>
    <xf numFmtId="0" fontId="18" fillId="3" borderId="0" xfId="0" applyFont="1" applyFill="1" applyBorder="1" applyAlignment="1"/>
    <xf numFmtId="0" fontId="18" fillId="3" borderId="0" xfId="0" applyFont="1" applyFill="1" applyBorder="1"/>
    <xf numFmtId="0" fontId="18" fillId="3" borderId="22" xfId="0" applyFont="1" applyFill="1" applyBorder="1"/>
    <xf numFmtId="0" fontId="18" fillId="3" borderId="24" xfId="0" applyFont="1" applyFill="1" applyBorder="1"/>
    <xf numFmtId="0" fontId="18" fillId="3" borderId="3" xfId="0" applyFont="1" applyFill="1" applyBorder="1"/>
    <xf numFmtId="164" fontId="18" fillId="3" borderId="23" xfId="0" applyNumberFormat="1" applyFont="1" applyFill="1" applyBorder="1"/>
    <xf numFmtId="164" fontId="18" fillId="3" borderId="8" xfId="0" applyNumberFormat="1" applyFont="1" applyFill="1" applyBorder="1"/>
    <xf numFmtId="164" fontId="18" fillId="3" borderId="8" xfId="0" applyNumberFormat="1" applyFont="1" applyFill="1" applyBorder="1" applyProtection="1"/>
    <xf numFmtId="165" fontId="18" fillId="3" borderId="17" xfId="1" applyNumberFormat="1" applyFont="1" applyFill="1" applyBorder="1"/>
    <xf numFmtId="165" fontId="18" fillId="3" borderId="15" xfId="1" applyNumberFormat="1" applyFont="1" applyFill="1" applyBorder="1"/>
    <xf numFmtId="10" fontId="23" fillId="3" borderId="19" xfId="0" applyNumberFormat="1" applyFont="1" applyFill="1" applyBorder="1"/>
    <xf numFmtId="0" fontId="18" fillId="36" borderId="0" xfId="0" applyFont="1" applyFill="1"/>
    <xf numFmtId="164" fontId="18" fillId="36" borderId="0" xfId="0" applyNumberFormat="1" applyFont="1" applyFill="1"/>
    <xf numFmtId="3" fontId="18" fillId="36" borderId="0" xfId="0" applyNumberFormat="1" applyFont="1" applyFill="1"/>
    <xf numFmtId="166" fontId="18" fillId="36" borderId="0" xfId="0" applyNumberFormat="1" applyFont="1" applyFill="1"/>
    <xf numFmtId="2" fontId="0" fillId="0" borderId="0" xfId="0" applyNumberFormat="1"/>
    <xf numFmtId="0" fontId="18" fillId="37" borderId="9" xfId="0" applyFont="1" applyFill="1" applyBorder="1"/>
    <xf numFmtId="0" fontId="18" fillId="37" borderId="1" xfId="0" applyFont="1" applyFill="1" applyBorder="1"/>
    <xf numFmtId="164" fontId="18" fillId="37" borderId="22" xfId="0" applyNumberFormat="1" applyFont="1" applyFill="1" applyBorder="1"/>
    <xf numFmtId="164" fontId="18" fillId="37" borderId="0" xfId="0" applyNumberFormat="1" applyFont="1" applyFill="1" applyBorder="1"/>
    <xf numFmtId="164" fontId="18" fillId="37" borderId="0" xfId="0" applyNumberFormat="1" applyFont="1" applyFill="1" applyBorder="1" applyProtection="1"/>
    <xf numFmtId="0" fontId="18" fillId="37" borderId="16" xfId="0" applyFont="1" applyFill="1" applyBorder="1"/>
    <xf numFmtId="0" fontId="18" fillId="37" borderId="10" xfId="0" applyFont="1" applyFill="1" applyBorder="1"/>
    <xf numFmtId="0" fontId="18" fillId="37" borderId="18" xfId="0" applyFont="1" applyFill="1" applyBorder="1"/>
    <xf numFmtId="0" fontId="18" fillId="37" borderId="1" xfId="0" applyFont="1" applyFill="1" applyBorder="1" applyAlignment="1"/>
    <xf numFmtId="0" fontId="18" fillId="37" borderId="22" xfId="0" applyFont="1" applyFill="1" applyBorder="1" applyAlignment="1"/>
    <xf numFmtId="0" fontId="18" fillId="37" borderId="0" xfId="0" applyFont="1" applyFill="1" applyBorder="1" applyAlignment="1"/>
    <xf numFmtId="0" fontId="18" fillId="37" borderId="0" xfId="0" applyFont="1" applyFill="1" applyBorder="1"/>
    <xf numFmtId="0" fontId="18" fillId="37" borderId="22" xfId="0" applyFont="1" applyFill="1" applyBorder="1"/>
    <xf numFmtId="0" fontId="18" fillId="37" borderId="24" xfId="0" applyFont="1" applyFill="1" applyBorder="1"/>
    <xf numFmtId="0" fontId="18" fillId="37" borderId="3" xfId="0" applyFont="1" applyFill="1" applyBorder="1"/>
    <xf numFmtId="164" fontId="18" fillId="37" borderId="23" xfId="0" applyNumberFormat="1" applyFont="1" applyFill="1" applyBorder="1"/>
    <xf numFmtId="164" fontId="18" fillId="37" borderId="8" xfId="0" applyNumberFormat="1" applyFont="1" applyFill="1" applyBorder="1"/>
    <xf numFmtId="164" fontId="18" fillId="37" borderId="8" xfId="0" applyNumberFormat="1" applyFont="1" applyFill="1" applyBorder="1" applyProtection="1"/>
    <xf numFmtId="165" fontId="18" fillId="37" borderId="17" xfId="1" applyNumberFormat="1" applyFont="1" applyFill="1" applyBorder="1"/>
    <xf numFmtId="165" fontId="18" fillId="37" borderId="15" xfId="1" applyNumberFormat="1" applyFont="1" applyFill="1" applyBorder="1"/>
    <xf numFmtId="10" fontId="18" fillId="37" borderId="19" xfId="0" applyNumberFormat="1" applyFont="1" applyFill="1" applyBorder="1"/>
    <xf numFmtId="0" fontId="25" fillId="0" borderId="0" xfId="43"/>
    <xf numFmtId="0" fontId="18" fillId="36" borderId="12" xfId="0" applyFont="1" applyFill="1" applyBorder="1" applyAlignment="1">
      <alignment horizontal="center" vertical="center" wrapText="1"/>
    </xf>
    <xf numFmtId="0" fontId="18" fillId="36" borderId="13" xfId="0" applyFont="1" applyFill="1" applyBorder="1" applyAlignment="1">
      <alignment horizontal="center" vertical="center"/>
    </xf>
    <xf numFmtId="0" fontId="18" fillId="36" borderId="14" xfId="0" applyFont="1" applyFill="1" applyBorder="1" applyAlignment="1">
      <alignment horizontal="center" vertical="center"/>
    </xf>
    <xf numFmtId="0" fontId="18" fillId="36" borderId="1" xfId="0" applyFont="1" applyFill="1" applyBorder="1" applyAlignment="1">
      <alignment horizontal="center" vertical="center"/>
    </xf>
    <xf numFmtId="0" fontId="18" fillId="36" borderId="0" xfId="0" applyFont="1" applyFill="1" applyBorder="1" applyAlignment="1">
      <alignment horizontal="center" vertical="center"/>
    </xf>
    <xf numFmtId="0" fontId="18" fillId="36" borderId="2" xfId="0" applyFont="1" applyFill="1" applyBorder="1" applyAlignment="1">
      <alignment horizontal="center" vertical="center"/>
    </xf>
    <xf numFmtId="0" fontId="20" fillId="37" borderId="10" xfId="0" applyFont="1" applyFill="1" applyBorder="1" applyAlignment="1">
      <alignment horizontal="center" vertical="center"/>
    </xf>
    <xf numFmtId="0" fontId="20" fillId="37" borderId="0" xfId="0" applyFont="1" applyFill="1" applyBorder="1" applyAlignment="1">
      <alignment horizontal="center" vertical="center"/>
    </xf>
    <xf numFmtId="0" fontId="20" fillId="37" borderId="11" xfId="0" applyFont="1" applyFill="1" applyBorder="1" applyAlignment="1">
      <alignment horizontal="center" vertical="center" wrapText="1"/>
    </xf>
    <xf numFmtId="0" fontId="20" fillId="37" borderId="2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7" borderId="15" xfId="0" applyFont="1" applyFill="1" applyBorder="1" applyAlignment="1">
      <alignment horizontal="center" vertical="center"/>
    </xf>
    <xf numFmtId="0" fontId="20" fillId="37" borderId="18" xfId="0" applyFont="1" applyFill="1" applyBorder="1" applyAlignment="1">
      <alignment horizontal="center" vertical="center" wrapText="1"/>
    </xf>
    <xf numFmtId="0" fontId="20" fillId="37" borderId="19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/>
    <xf numFmtId="0" fontId="19" fillId="35" borderId="12" xfId="0" applyFont="1" applyFill="1" applyBorder="1" applyAlignment="1">
      <alignment horizontal="center" wrapText="1"/>
    </xf>
    <xf numFmtId="0" fontId="18" fillId="0" borderId="13" xfId="0" applyFont="1" applyBorder="1" applyAlignment="1"/>
    <xf numFmtId="0" fontId="18" fillId="0" borderId="14" xfId="0" applyFont="1" applyBorder="1" applyAlignment="1"/>
    <xf numFmtId="0" fontId="18" fillId="0" borderId="1" xfId="0" applyFont="1" applyBorder="1" applyAlignment="1"/>
    <xf numFmtId="0" fontId="18" fillId="0" borderId="0" xfId="0" applyFont="1" applyBorder="1" applyAlignment="1"/>
    <xf numFmtId="0" fontId="18" fillId="0" borderId="2" xfId="0" applyFont="1" applyBorder="1" applyAlignment="1"/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18" fillId="3" borderId="27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20" fillId="3" borderId="7" xfId="0" applyFont="1" applyFill="1" applyBorder="1" applyAlignment="1">
      <alignment horizontal="center"/>
    </xf>
    <xf numFmtId="0" fontId="18" fillId="36" borderId="25" xfId="0" applyFont="1" applyFill="1" applyBorder="1" applyAlignment="1">
      <alignment horizontal="center"/>
    </xf>
    <xf numFmtId="0" fontId="18" fillId="36" borderId="26" xfId="0" applyFont="1" applyFill="1" applyBorder="1" applyAlignment="1">
      <alignment horizontal="center"/>
    </xf>
    <xf numFmtId="0" fontId="18" fillId="36" borderId="27" xfId="0" applyFont="1" applyFill="1" applyBorder="1" applyAlignment="1">
      <alignment horizontal="center"/>
    </xf>
    <xf numFmtId="0" fontId="20" fillId="3" borderId="1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7" borderId="30" xfId="0" applyFont="1" applyFill="1" applyBorder="1" applyAlignment="1">
      <alignment horizontal="center" vertical="center" wrapText="1"/>
    </xf>
    <xf numFmtId="0" fontId="18" fillId="37" borderId="25" xfId="0" applyFont="1" applyFill="1" applyBorder="1" applyAlignment="1">
      <alignment horizontal="center"/>
    </xf>
    <xf numFmtId="0" fontId="18" fillId="37" borderId="26" xfId="0" applyFont="1" applyFill="1" applyBorder="1" applyAlignment="1">
      <alignment horizontal="center"/>
    </xf>
    <xf numFmtId="0" fontId="18" fillId="37" borderId="27" xfId="0" applyFont="1" applyFill="1" applyBorder="1" applyAlignment="1">
      <alignment horizontal="center"/>
    </xf>
    <xf numFmtId="0" fontId="20" fillId="37" borderId="4" xfId="0" applyFont="1" applyFill="1" applyBorder="1" applyAlignment="1">
      <alignment horizontal="center"/>
    </xf>
    <xf numFmtId="0" fontId="20" fillId="37" borderId="5" xfId="0" applyFont="1" applyFill="1" applyBorder="1" applyAlignment="1">
      <alignment horizontal="center"/>
    </xf>
    <xf numFmtId="0" fontId="20" fillId="37" borderId="6" xfId="0" applyFont="1" applyFill="1" applyBorder="1" applyAlignment="1">
      <alignment horizontal="center"/>
    </xf>
    <xf numFmtId="0" fontId="20" fillId="37" borderId="7" xfId="0" applyFont="1" applyFill="1" applyBorder="1" applyAlignment="1">
      <alignment horizontal="center"/>
    </xf>
    <xf numFmtId="0" fontId="20" fillId="37" borderId="20" xfId="0" applyFont="1" applyFill="1" applyBorder="1" applyAlignment="1">
      <alignment horizontal="center" vertical="center" wrapText="1"/>
    </xf>
    <xf numFmtId="0" fontId="20" fillId="37" borderId="21" xfId="0" applyFont="1" applyFill="1" applyBorder="1" applyAlignment="1">
      <alignment horizontal="center" vertical="center" wrapText="1"/>
    </xf>
    <xf numFmtId="0" fontId="20" fillId="37" borderId="16" xfId="0" applyFont="1" applyFill="1" applyBorder="1" applyAlignment="1">
      <alignment horizontal="center" vertical="center"/>
    </xf>
    <xf numFmtId="0" fontId="20" fillId="37" borderId="17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20" fillId="37" borderId="22" xfId="0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/>
    </xf>
    <xf numFmtId="0" fontId="18" fillId="37" borderId="12" xfId="0" applyFont="1" applyFill="1" applyBorder="1" applyAlignment="1">
      <alignment horizontal="center"/>
    </xf>
    <xf numFmtId="0" fontId="18" fillId="37" borderId="13" xfId="0" applyFont="1" applyFill="1" applyBorder="1" applyAlignment="1">
      <alignment horizontal="center"/>
    </xf>
    <xf numFmtId="0" fontId="18" fillId="37" borderId="14" xfId="0" applyFont="1" applyFill="1" applyBorder="1" applyAlignment="1">
      <alignment horizontal="center"/>
    </xf>
    <xf numFmtId="0" fontId="20" fillId="37" borderId="28" xfId="0" applyFont="1" applyFill="1" applyBorder="1" applyAlignment="1">
      <alignment horizontal="center"/>
    </xf>
    <xf numFmtId="0" fontId="20" fillId="37" borderId="29" xfId="0" applyFont="1" applyFill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ms.gov/Research-Statistics-Data-and-Systems/Statistics-Trends-and-Reports/ReportsTrustFunds/index.html?redirect=/reportstrustfu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H27" sqref="H27"/>
    </sheetView>
  </sheetViews>
  <sheetFormatPr defaultRowHeight="15" x14ac:dyDescent="0.25"/>
  <cols>
    <col min="1" max="1" width="22.140625" customWidth="1"/>
    <col min="2" max="2" width="10.85546875" customWidth="1"/>
  </cols>
  <sheetData>
    <row r="1" spans="1:4" x14ac:dyDescent="0.25">
      <c r="A1" s="84" t="s">
        <v>96</v>
      </c>
      <c r="B1" s="85"/>
      <c r="C1" s="85"/>
      <c r="D1" s="86"/>
    </row>
    <row r="2" spans="1:4" ht="27.75" customHeight="1" x14ac:dyDescent="0.25">
      <c r="A2" s="87"/>
      <c r="B2" s="88"/>
      <c r="C2" s="88"/>
      <c r="D2" s="89"/>
    </row>
    <row r="3" spans="1:4" x14ac:dyDescent="0.25">
      <c r="A3" s="9"/>
      <c r="B3" s="9"/>
      <c r="C3" s="9"/>
      <c r="D3" s="9"/>
    </row>
    <row r="4" spans="1:4" x14ac:dyDescent="0.25">
      <c r="A4" s="2"/>
      <c r="B4" s="2"/>
      <c r="C4" s="2"/>
      <c r="D4" s="2"/>
    </row>
    <row r="5" spans="1:4" x14ac:dyDescent="0.25">
      <c r="A5" s="34" t="s">
        <v>94</v>
      </c>
      <c r="B5" s="15" t="s">
        <v>24</v>
      </c>
      <c r="C5" s="15" t="s">
        <v>2</v>
      </c>
      <c r="D5" s="15" t="s">
        <v>1</v>
      </c>
    </row>
    <row r="6" spans="1:4" x14ac:dyDescent="0.25">
      <c r="A6" s="18" t="s">
        <v>25</v>
      </c>
      <c r="B6" s="61">
        <f>('Mean Medicare Outlays calcs'!W6)</f>
        <v>9890.3931088688951</v>
      </c>
      <c r="C6" s="61">
        <f>('Mean Medicare Outlays calcs'!X6)</f>
        <v>9969.7425403325851</v>
      </c>
      <c r="D6" s="61">
        <f>('Mean Medicare Outlays calcs'!Y6)</f>
        <v>9639.9576170793043</v>
      </c>
    </row>
    <row r="7" spans="1:4" x14ac:dyDescent="0.25">
      <c r="A7" s="18" t="s">
        <v>26</v>
      </c>
      <c r="B7" s="61">
        <f>('Mean Medicare Outlays calcs'!W7)</f>
        <v>8262.1420411219897</v>
      </c>
      <c r="C7" s="61">
        <f>('Mean Medicare Outlays calcs'!X7)</f>
        <v>7887.9861838772795</v>
      </c>
      <c r="D7" s="61">
        <f>('Mean Medicare Outlays calcs'!Y7)</f>
        <v>10037.108175597588</v>
      </c>
    </row>
    <row r="8" spans="1:4" x14ac:dyDescent="0.25">
      <c r="A8" s="18" t="s">
        <v>27</v>
      </c>
      <c r="B8" s="61">
        <f>('Mean Medicare Outlays calcs'!W8)</f>
        <v>9912.3498893470896</v>
      </c>
      <c r="C8" s="61">
        <f>('Mean Medicare Outlays calcs'!X8)</f>
        <v>9823.7310282582512</v>
      </c>
      <c r="D8" s="61">
        <f>('Mean Medicare Outlays calcs'!Y8)</f>
        <v>10465.650890181576</v>
      </c>
    </row>
    <row r="9" spans="1:4" x14ac:dyDescent="0.25">
      <c r="A9" s="18" t="s">
        <v>28</v>
      </c>
      <c r="B9" s="61">
        <f>('Mean Medicare Outlays calcs'!W9)</f>
        <v>9185.0628755235666</v>
      </c>
      <c r="C9" s="61">
        <f>('Mean Medicare Outlays calcs'!X9)</f>
        <v>9282.9204318254851</v>
      </c>
      <c r="D9" s="61">
        <f>('Mean Medicare Outlays calcs'!Y9)</f>
        <v>8859.0406871214655</v>
      </c>
    </row>
    <row r="10" spans="1:4" x14ac:dyDescent="0.25">
      <c r="A10" s="18" t="s">
        <v>29</v>
      </c>
      <c r="B10" s="61">
        <f>('Mean Medicare Outlays calcs'!W10)</f>
        <v>10946.232300694282</v>
      </c>
      <c r="C10" s="61">
        <f>('Mean Medicare Outlays calcs'!X10)</f>
        <v>10728.098760746241</v>
      </c>
      <c r="D10" s="61">
        <f>('Mean Medicare Outlays calcs'!Y10)</f>
        <v>12001.711399612183</v>
      </c>
    </row>
    <row r="11" spans="1:4" x14ac:dyDescent="0.25">
      <c r="A11" s="18" t="s">
        <v>89</v>
      </c>
      <c r="B11" s="61">
        <f>('Mean Medicare Outlays calcs'!W11)</f>
        <v>9527.9900671442283</v>
      </c>
      <c r="C11" s="61">
        <f>('Mean Medicare Outlays calcs'!X11)</f>
        <v>9422.5675405584789</v>
      </c>
      <c r="D11" s="61">
        <f>('Mean Medicare Outlays calcs'!Y11)</f>
        <v>10054.464714816211</v>
      </c>
    </row>
    <row r="12" spans="1:4" x14ac:dyDescent="0.25">
      <c r="A12" s="18" t="s">
        <v>30</v>
      </c>
      <c r="B12" s="61">
        <f>('Mean Medicare Outlays calcs'!W12)</f>
        <v>11505.747187451339</v>
      </c>
      <c r="C12" s="61">
        <f>('Mean Medicare Outlays calcs'!X12)</f>
        <v>11397.728525749837</v>
      </c>
      <c r="D12" s="61">
        <f>('Mean Medicare Outlays calcs'!Y12)</f>
        <v>12105.711696556078</v>
      </c>
    </row>
    <row r="13" spans="1:4" x14ac:dyDescent="0.25">
      <c r="A13" s="18" t="s">
        <v>31</v>
      </c>
      <c r="B13" s="61">
        <f>('Mean Medicare Outlays calcs'!W13)</f>
        <v>10714.410066400093</v>
      </c>
      <c r="C13" s="61">
        <f>('Mean Medicare Outlays calcs'!X13)</f>
        <v>10617.274359379599</v>
      </c>
      <c r="D13" s="61">
        <f>('Mean Medicare Outlays calcs'!Y13)</f>
        <v>11211.323291408497</v>
      </c>
    </row>
    <row r="14" spans="1:4" x14ac:dyDescent="0.25">
      <c r="A14" s="18" t="s">
        <v>32</v>
      </c>
      <c r="B14" s="61">
        <f>('Mean Medicare Outlays calcs'!W14)</f>
        <v>11652.976092966861</v>
      </c>
      <c r="C14" s="61">
        <f>('Mean Medicare Outlays calcs'!X14)</f>
        <v>10642.333311545008</v>
      </c>
      <c r="D14" s="61">
        <f>('Mean Medicare Outlays calcs'!Y14)</f>
        <v>16108.593170469061</v>
      </c>
    </row>
    <row r="15" spans="1:4" x14ac:dyDescent="0.25">
      <c r="A15" s="18" t="s">
        <v>33</v>
      </c>
      <c r="B15" s="61">
        <f>('Mean Medicare Outlays calcs'!W15)</f>
        <v>11843.502627055648</v>
      </c>
      <c r="C15" s="61">
        <f>('Mean Medicare Outlays calcs'!X15)</f>
        <v>11737.302994417843</v>
      </c>
      <c r="D15" s="61">
        <f>('Mean Medicare Outlays calcs'!Y15)</f>
        <v>12458.585410682545</v>
      </c>
    </row>
    <row r="16" spans="1:4" x14ac:dyDescent="0.25">
      <c r="A16" s="18" t="s">
        <v>34</v>
      </c>
      <c r="B16" s="61">
        <f>('Mean Medicare Outlays calcs'!W16)</f>
        <v>9986.7040512506574</v>
      </c>
      <c r="C16" s="61">
        <f>('Mean Medicare Outlays calcs'!X16)</f>
        <v>9642.7432213020365</v>
      </c>
      <c r="D16" s="61">
        <f>('Mean Medicare Outlays calcs'!Y16)</f>
        <v>11269.867882270748</v>
      </c>
    </row>
    <row r="17" spans="1:4" x14ac:dyDescent="0.25">
      <c r="A17" s="18" t="s">
        <v>35</v>
      </c>
      <c r="B17" s="61">
        <f>('Mean Medicare Outlays calcs'!W17)</f>
        <v>7721.0900388774025</v>
      </c>
      <c r="C17" s="61">
        <f>('Mean Medicare Outlays calcs'!X17)</f>
        <v>7456.4656515887609</v>
      </c>
      <c r="D17" s="61">
        <f>('Mean Medicare Outlays calcs'!Y17)</f>
        <v>9518.8295934690159</v>
      </c>
    </row>
    <row r="18" spans="1:4" x14ac:dyDescent="0.25">
      <c r="A18" s="18" t="s">
        <v>36</v>
      </c>
      <c r="B18" s="61">
        <f>('Mean Medicare Outlays calcs'!W18)</f>
        <v>8530.4127664200441</v>
      </c>
      <c r="C18" s="61">
        <f>('Mean Medicare Outlays calcs'!X18)</f>
        <v>8520.2566095931506</v>
      </c>
      <c r="D18" s="61">
        <f>('Mean Medicare Outlays calcs'!Y18)</f>
        <v>8575.6581547991718</v>
      </c>
    </row>
    <row r="19" spans="1:4" x14ac:dyDescent="0.25">
      <c r="A19" s="18" t="s">
        <v>37</v>
      </c>
      <c r="B19" s="61">
        <f>('Mean Medicare Outlays calcs'!W19)</f>
        <v>10964.025517026123</v>
      </c>
      <c r="C19" s="61">
        <f>('Mean Medicare Outlays calcs'!X19)</f>
        <v>10672.476659990742</v>
      </c>
      <c r="D19" s="61">
        <f>('Mean Medicare Outlays calcs'!Y19)</f>
        <v>12551.9442009825</v>
      </c>
    </row>
    <row r="20" spans="1:4" x14ac:dyDescent="0.25">
      <c r="A20" s="18" t="s">
        <v>38</v>
      </c>
      <c r="B20" s="61">
        <f>('Mean Medicare Outlays calcs'!W20)</f>
        <v>10156.340458257577</v>
      </c>
      <c r="C20" s="61">
        <f>('Mean Medicare Outlays calcs'!X20)</f>
        <v>10017.451736899553</v>
      </c>
      <c r="D20" s="61">
        <f>('Mean Medicare Outlays calcs'!Y20)</f>
        <v>10737.222711378667</v>
      </c>
    </row>
    <row r="21" spans="1:4" x14ac:dyDescent="0.25">
      <c r="A21" s="18" t="s">
        <v>39</v>
      </c>
      <c r="B21" s="61">
        <f>('Mean Medicare Outlays calcs'!W21)</f>
        <v>9101.6240168557306</v>
      </c>
      <c r="C21" s="61">
        <f>('Mean Medicare Outlays calcs'!X21)</f>
        <v>8980.7046493740982</v>
      </c>
      <c r="D21" s="61">
        <f>('Mean Medicare Outlays calcs'!Y21)</f>
        <v>9804.9959391544107</v>
      </c>
    </row>
    <row r="22" spans="1:4" x14ac:dyDescent="0.25">
      <c r="A22" s="18" t="s">
        <v>40</v>
      </c>
      <c r="B22" s="61">
        <f>('Mean Medicare Outlays calcs'!W22)</f>
        <v>9530.5149022343812</v>
      </c>
      <c r="C22" s="61">
        <f>('Mean Medicare Outlays calcs'!X22)</f>
        <v>9427.6318538650848</v>
      </c>
      <c r="D22" s="61">
        <f>('Mean Medicare Outlays calcs'!Y22)</f>
        <v>10058.457004654843</v>
      </c>
    </row>
    <row r="23" spans="1:4" x14ac:dyDescent="0.25">
      <c r="A23" s="18" t="s">
        <v>41</v>
      </c>
      <c r="B23" s="61">
        <f>('Mean Medicare Outlays calcs'!W23)</f>
        <v>9972.7003256174612</v>
      </c>
      <c r="C23" s="61">
        <f>('Mean Medicare Outlays calcs'!X23)</f>
        <v>10075.83211414244</v>
      </c>
      <c r="D23" s="61">
        <f>('Mean Medicare Outlays calcs'!Y23)</f>
        <v>9693.4788844106915</v>
      </c>
    </row>
    <row r="24" spans="1:4" x14ac:dyDescent="0.25">
      <c r="A24" s="18" t="s">
        <v>42</v>
      </c>
      <c r="B24" s="61">
        <f>('Mean Medicare Outlays calcs'!W24)</f>
        <v>11481.111318498171</v>
      </c>
      <c r="C24" s="61">
        <f>('Mean Medicare Outlays calcs'!X24)</f>
        <v>11337.540056617212</v>
      </c>
      <c r="D24" s="61">
        <f>('Mean Medicare Outlays calcs'!Y24)</f>
        <v>11940.014377443993</v>
      </c>
    </row>
    <row r="25" spans="1:4" x14ac:dyDescent="0.25">
      <c r="A25" s="18" t="s">
        <v>43</v>
      </c>
      <c r="B25" s="61">
        <f>('Mean Medicare Outlays calcs'!W25)</f>
        <v>8999.3449295582541</v>
      </c>
      <c r="C25" s="61">
        <f>('Mean Medicare Outlays calcs'!X25)</f>
        <v>9228.0714903432108</v>
      </c>
      <c r="D25" s="61">
        <f>('Mean Medicare Outlays calcs'!Y25)</f>
        <v>8253.9474288978618</v>
      </c>
    </row>
    <row r="26" spans="1:4" x14ac:dyDescent="0.25">
      <c r="A26" s="18" t="s">
        <v>44</v>
      </c>
      <c r="B26" s="61">
        <f>('Mean Medicare Outlays calcs'!W26)</f>
        <v>12192.89212998308</v>
      </c>
      <c r="C26" s="61">
        <f>('Mean Medicare Outlays calcs'!X26)</f>
        <v>11581.396445717064</v>
      </c>
      <c r="D26" s="61">
        <f>('Mean Medicare Outlays calcs'!Y26)</f>
        <v>15744.989233262555</v>
      </c>
    </row>
    <row r="27" spans="1:4" x14ac:dyDescent="0.25">
      <c r="A27" s="18" t="s">
        <v>45</v>
      </c>
      <c r="B27" s="61">
        <f>('Mean Medicare Outlays calcs'!W27)</f>
        <v>11437.25979934405</v>
      </c>
      <c r="C27" s="61">
        <f>('Mean Medicare Outlays calcs'!X27)</f>
        <v>11445.200478211767</v>
      </c>
      <c r="D27" s="61">
        <f>('Mean Medicare Outlays calcs'!Y27)</f>
        <v>11406.876456094225</v>
      </c>
    </row>
    <row r="28" spans="1:4" x14ac:dyDescent="0.25">
      <c r="A28" s="18" t="s">
        <v>46</v>
      </c>
      <c r="B28" s="61">
        <f>('Mean Medicare Outlays calcs'!W28)</f>
        <v>11372.725191798825</v>
      </c>
      <c r="C28" s="61">
        <f>('Mean Medicare Outlays calcs'!X28)</f>
        <v>11338.083676361535</v>
      </c>
      <c r="D28" s="61">
        <f>('Mean Medicare Outlays calcs'!Y28)</f>
        <v>11494.003866638812</v>
      </c>
    </row>
    <row r="29" spans="1:4" x14ac:dyDescent="0.25">
      <c r="A29" s="18" t="s">
        <v>47</v>
      </c>
      <c r="B29" s="61">
        <f>('Mean Medicare Outlays calcs'!W29)</f>
        <v>11729.595050630187</v>
      </c>
      <c r="C29" s="61">
        <f>('Mean Medicare Outlays calcs'!X29)</f>
        <v>11923.978753924606</v>
      </c>
      <c r="D29" s="61">
        <f>('Mean Medicare Outlays calcs'!Y29)</f>
        <v>11097.715032719663</v>
      </c>
    </row>
    <row r="30" spans="1:4" x14ac:dyDescent="0.25">
      <c r="A30" s="18" t="s">
        <v>48</v>
      </c>
      <c r="B30" s="61">
        <f>('Mean Medicare Outlays calcs'!W30)</f>
        <v>10485.900801314545</v>
      </c>
      <c r="C30" s="61">
        <f>('Mean Medicare Outlays calcs'!X30)</f>
        <v>10353.099370239124</v>
      </c>
      <c r="D30" s="61">
        <f>('Mean Medicare Outlays calcs'!Y30)</f>
        <v>10885.975581696242</v>
      </c>
    </row>
    <row r="31" spans="1:4" x14ac:dyDescent="0.25">
      <c r="A31" s="18" t="s">
        <v>49</v>
      </c>
      <c r="B31" s="61">
        <f>('Mean Medicare Outlays calcs'!W31)</f>
        <v>9953.6103164816031</v>
      </c>
      <c r="C31" s="61">
        <f>('Mean Medicare Outlays calcs'!X31)</f>
        <v>9875.0162653356965</v>
      </c>
      <c r="D31" s="61">
        <f>('Mean Medicare Outlays calcs'!Y31)</f>
        <v>10240.283198125118</v>
      </c>
    </row>
    <row r="32" spans="1:4" x14ac:dyDescent="0.25">
      <c r="A32" s="18" t="s">
        <v>50</v>
      </c>
      <c r="B32" s="61">
        <f>('Mean Medicare Outlays calcs'!W32)</f>
        <v>8364.0062217185405</v>
      </c>
      <c r="C32" s="61">
        <f>('Mean Medicare Outlays calcs'!X32)</f>
        <v>8375.6656216048304</v>
      </c>
      <c r="D32" s="61">
        <f>('Mean Medicare Outlays calcs'!Y32)</f>
        <v>8301.8449916614263</v>
      </c>
    </row>
    <row r="33" spans="1:4" x14ac:dyDescent="0.25">
      <c r="A33" s="18" t="s">
        <v>51</v>
      </c>
      <c r="B33" s="61">
        <f>('Mean Medicare Outlays calcs'!W33)</f>
        <v>9678.4091379837882</v>
      </c>
      <c r="C33" s="61">
        <f>('Mean Medicare Outlays calcs'!X33)</f>
        <v>9579.3786600658768</v>
      </c>
      <c r="D33" s="61">
        <f>('Mean Medicare Outlays calcs'!Y33)</f>
        <v>10284.461708257326</v>
      </c>
    </row>
    <row r="34" spans="1:4" x14ac:dyDescent="0.25">
      <c r="A34" s="18" t="s">
        <v>52</v>
      </c>
      <c r="B34" s="61">
        <f>('Mean Medicare Outlays calcs'!W34)</f>
        <v>10652.771689111472</v>
      </c>
      <c r="C34" s="61">
        <f>('Mean Medicare Outlays calcs'!X34)</f>
        <v>10555.707616176493</v>
      </c>
      <c r="D34" s="61">
        <f>('Mean Medicare Outlays calcs'!Y34)</f>
        <v>11132.242043365846</v>
      </c>
    </row>
    <row r="35" spans="1:4" x14ac:dyDescent="0.25">
      <c r="A35" s="18" t="s">
        <v>53</v>
      </c>
      <c r="B35" s="61">
        <f>('Mean Medicare Outlays calcs'!W35)</f>
        <v>9292.245552989998</v>
      </c>
      <c r="C35" s="61">
        <f>('Mean Medicare Outlays calcs'!X35)</f>
        <v>9337.1779949247084</v>
      </c>
      <c r="D35" s="61">
        <f>('Mean Medicare Outlays calcs'!Y35)</f>
        <v>9099.1227632984501</v>
      </c>
    </row>
    <row r="36" spans="1:4" x14ac:dyDescent="0.25">
      <c r="A36" s="18" t="s">
        <v>54</v>
      </c>
      <c r="B36" s="61">
        <f>('Mean Medicare Outlays calcs'!W36)</f>
        <v>11764.596349111285</v>
      </c>
      <c r="C36" s="61">
        <f>('Mean Medicare Outlays calcs'!X36)</f>
        <v>11552.547679500225</v>
      </c>
      <c r="D36" s="61">
        <f>('Mean Medicare Outlays calcs'!Y36)</f>
        <v>13090.510166986689</v>
      </c>
    </row>
    <row r="37" spans="1:4" x14ac:dyDescent="0.25">
      <c r="A37" s="18" t="s">
        <v>55</v>
      </c>
      <c r="B37" s="61">
        <f>('Mean Medicare Outlays calcs'!W37)</f>
        <v>8311.3462137108272</v>
      </c>
      <c r="C37" s="61">
        <f>('Mean Medicare Outlays calcs'!X37)</f>
        <v>7952.5345612878264</v>
      </c>
      <c r="D37" s="61">
        <f>('Mean Medicare Outlays calcs'!Y37)</f>
        <v>9693.0579333845981</v>
      </c>
    </row>
    <row r="38" spans="1:4" x14ac:dyDescent="0.25">
      <c r="A38" s="18" t="s">
        <v>56</v>
      </c>
      <c r="B38" s="61">
        <f>('Mean Medicare Outlays calcs'!W38)</f>
        <v>11371.929662760791</v>
      </c>
      <c r="C38" s="61">
        <f>('Mean Medicare Outlays calcs'!X38)</f>
        <v>11367.100617228027</v>
      </c>
      <c r="D38" s="61">
        <f>('Mean Medicare Outlays calcs'!Y38)</f>
        <v>11392.857847676674</v>
      </c>
    </row>
    <row r="39" spans="1:4" x14ac:dyDescent="0.25">
      <c r="A39" s="18" t="s">
        <v>57</v>
      </c>
      <c r="B39" s="61">
        <f>('Mean Medicare Outlays calcs'!W39)</f>
        <v>9755.5834400138519</v>
      </c>
      <c r="C39" s="61">
        <f>('Mean Medicare Outlays calcs'!X39)</f>
        <v>9550.7020862558475</v>
      </c>
      <c r="D39" s="61">
        <f>('Mean Medicare Outlays calcs'!Y39)</f>
        <v>10552.986446042732</v>
      </c>
    </row>
    <row r="40" spans="1:4" x14ac:dyDescent="0.25">
      <c r="A40" s="18" t="s">
        <v>58</v>
      </c>
      <c r="B40" s="61">
        <f>('Mean Medicare Outlays calcs'!W40)</f>
        <v>9340.7798671768287</v>
      </c>
      <c r="C40" s="61">
        <f>('Mean Medicare Outlays calcs'!X40)</f>
        <v>9333.094989180554</v>
      </c>
      <c r="D40" s="61">
        <f>('Mean Medicare Outlays calcs'!Y40)</f>
        <v>9388.516243080765</v>
      </c>
    </row>
    <row r="41" spans="1:4" x14ac:dyDescent="0.25">
      <c r="A41" s="18" t="s">
        <v>59</v>
      </c>
      <c r="B41" s="61">
        <f>('Mean Medicare Outlays calcs'!W41)</f>
        <v>10876.056741261184</v>
      </c>
      <c r="C41" s="61">
        <f>('Mean Medicare Outlays calcs'!X41)</f>
        <v>10786.723108840506</v>
      </c>
      <c r="D41" s="61">
        <f>('Mean Medicare Outlays calcs'!Y41)</f>
        <v>11196.33419560368</v>
      </c>
    </row>
    <row r="42" spans="1:4" x14ac:dyDescent="0.25">
      <c r="A42" s="18" t="s">
        <v>60</v>
      </c>
      <c r="B42" s="61">
        <f>('Mean Medicare Outlays calcs'!W42)</f>
        <v>10120.288842451169</v>
      </c>
      <c r="C42" s="61">
        <f>('Mean Medicare Outlays calcs'!X42)</f>
        <v>10053.401084089499</v>
      </c>
      <c r="D42" s="61">
        <f>('Mean Medicare Outlays calcs'!Y42)</f>
        <v>10386.310400774846</v>
      </c>
    </row>
    <row r="43" spans="1:4" x14ac:dyDescent="0.25">
      <c r="A43" s="18" t="s">
        <v>61</v>
      </c>
      <c r="B43" s="61">
        <f>('Mean Medicare Outlays calcs'!W43)</f>
        <v>8401.5668161914364</v>
      </c>
      <c r="C43" s="61">
        <f>('Mean Medicare Outlays calcs'!X43)</f>
        <v>8365.4255386157511</v>
      </c>
      <c r="D43" s="61">
        <f>('Mean Medicare Outlays calcs'!Y43)</f>
        <v>8564.3361837263892</v>
      </c>
    </row>
    <row r="44" spans="1:4" x14ac:dyDescent="0.25">
      <c r="A44" s="18" t="s">
        <v>62</v>
      </c>
      <c r="B44" s="61">
        <f>('Mean Medicare Outlays calcs'!W44)</f>
        <v>10765.322130383121</v>
      </c>
      <c r="C44" s="61">
        <f>('Mean Medicare Outlays calcs'!X44)</f>
        <v>10803.429123199316</v>
      </c>
      <c r="D44" s="61">
        <f>('Mean Medicare Outlays calcs'!Y44)</f>
        <v>10602.131518263674</v>
      </c>
    </row>
    <row r="45" spans="1:4" x14ac:dyDescent="0.25">
      <c r="A45" s="18" t="s">
        <v>63</v>
      </c>
      <c r="B45" s="61">
        <f>('Mean Medicare Outlays calcs'!W45)</f>
        <v>9536.9332039249039</v>
      </c>
      <c r="C45" s="61">
        <f>('Mean Medicare Outlays calcs'!X45)</f>
        <v>9720.8025874232426</v>
      </c>
      <c r="D45" s="61">
        <f>('Mean Medicare Outlays calcs'!Y45)</f>
        <v>8952.9689071955108</v>
      </c>
    </row>
    <row r="46" spans="1:4" x14ac:dyDescent="0.25">
      <c r="A46" s="18" t="s">
        <v>64</v>
      </c>
      <c r="B46" s="61">
        <f>('Mean Medicare Outlays calcs'!W46)</f>
        <v>10034.751793162239</v>
      </c>
      <c r="C46" s="61">
        <f>('Mean Medicare Outlays calcs'!X46)</f>
        <v>9867.218396394288</v>
      </c>
      <c r="D46" s="61">
        <f>('Mean Medicare Outlays calcs'!Y46)</f>
        <v>10726.945035667733</v>
      </c>
    </row>
    <row r="47" spans="1:4" x14ac:dyDescent="0.25">
      <c r="A47" s="18" t="s">
        <v>65</v>
      </c>
      <c r="B47" s="61">
        <f>('Mean Medicare Outlays calcs'!W47)</f>
        <v>9152.996488322091</v>
      </c>
      <c r="C47" s="61">
        <f>('Mean Medicare Outlays calcs'!X47)</f>
        <v>9103.1037362658644</v>
      </c>
      <c r="D47" s="61">
        <f>('Mean Medicare Outlays calcs'!Y47)</f>
        <v>9462.0128173917346</v>
      </c>
    </row>
    <row r="48" spans="1:4" x14ac:dyDescent="0.25">
      <c r="A48" s="18" t="s">
        <v>66</v>
      </c>
      <c r="B48" s="61">
        <f>('Mean Medicare Outlays calcs'!W48)</f>
        <v>9917.140109165879</v>
      </c>
      <c r="C48" s="61">
        <f>('Mean Medicare Outlays calcs'!X48)</f>
        <v>9833.2664795755245</v>
      </c>
      <c r="D48" s="61">
        <f>('Mean Medicare Outlays calcs'!Y48)</f>
        <v>10227.380173578911</v>
      </c>
    </row>
    <row r="49" spans="1:4" x14ac:dyDescent="0.25">
      <c r="A49" s="18" t="s">
        <v>67</v>
      </c>
      <c r="B49" s="61">
        <f>('Mean Medicare Outlays calcs'!W49)</f>
        <v>11595.041271093554</v>
      </c>
      <c r="C49" s="61">
        <f>('Mean Medicare Outlays calcs'!X49)</f>
        <v>11125.652798158875</v>
      </c>
      <c r="D49" s="61">
        <f>('Mean Medicare Outlays calcs'!Y49)</f>
        <v>13835.401710111166</v>
      </c>
    </row>
    <row r="50" spans="1:4" x14ac:dyDescent="0.25">
      <c r="A50" s="18" t="s">
        <v>68</v>
      </c>
      <c r="B50" s="61">
        <f>('Mean Medicare Outlays calcs'!W50)</f>
        <v>9460.9677806190339</v>
      </c>
      <c r="C50" s="61">
        <f>('Mean Medicare Outlays calcs'!X50)</f>
        <v>9110.4239089519269</v>
      </c>
      <c r="D50" s="61">
        <f>('Mean Medicare Outlays calcs'!Y50)</f>
        <v>11321.091118874847</v>
      </c>
    </row>
    <row r="51" spans="1:4" x14ac:dyDescent="0.25">
      <c r="A51" s="18" t="s">
        <v>69</v>
      </c>
      <c r="B51" s="61">
        <f>('Mean Medicare Outlays calcs'!W51)</f>
        <v>9117.8647385995828</v>
      </c>
      <c r="C51" s="61">
        <f>('Mean Medicare Outlays calcs'!X51)</f>
        <v>9030.5600972324792</v>
      </c>
      <c r="D51" s="61">
        <f>('Mean Medicare Outlays calcs'!Y51)</f>
        <v>9493.0654967443679</v>
      </c>
    </row>
    <row r="52" spans="1:4" x14ac:dyDescent="0.25">
      <c r="A52" s="18" t="s">
        <v>70</v>
      </c>
      <c r="B52" s="61">
        <f>('Mean Medicare Outlays calcs'!W52)</f>
        <v>9177.7862807313049</v>
      </c>
      <c r="C52" s="61">
        <f>('Mean Medicare Outlays calcs'!X52)</f>
        <v>9042.7297171212722</v>
      </c>
      <c r="D52" s="61">
        <f>('Mean Medicare Outlays calcs'!Y52)</f>
        <v>9876.0351354141694</v>
      </c>
    </row>
    <row r="53" spans="1:4" x14ac:dyDescent="0.25">
      <c r="A53" s="18" t="s">
        <v>71</v>
      </c>
      <c r="B53" s="61">
        <f>('Mean Medicare Outlays calcs'!W53)</f>
        <v>8840.105210756019</v>
      </c>
      <c r="C53" s="61">
        <f>('Mean Medicare Outlays calcs'!X53)</f>
        <v>8753.5188731905455</v>
      </c>
      <c r="D53" s="61">
        <f>('Mean Medicare Outlays calcs'!Y53)</f>
        <v>9253.0719442331538</v>
      </c>
    </row>
    <row r="54" spans="1:4" x14ac:dyDescent="0.25">
      <c r="A54" s="18" t="s">
        <v>72</v>
      </c>
      <c r="B54" s="61">
        <f>('Mean Medicare Outlays calcs'!W54)</f>
        <v>10032.560699927211</v>
      </c>
      <c r="C54" s="61">
        <f>('Mean Medicare Outlays calcs'!X54)</f>
        <v>10255.204915133607</v>
      </c>
      <c r="D54" s="61">
        <f>('Mean Medicare Outlays calcs'!Y54)</f>
        <v>9447.3609263150465</v>
      </c>
    </row>
    <row r="55" spans="1:4" x14ac:dyDescent="0.25">
      <c r="A55" s="18" t="s">
        <v>73</v>
      </c>
      <c r="B55" s="61">
        <f>('Mean Medicare Outlays calcs'!W55)</f>
        <v>9401.2339967749649</v>
      </c>
      <c r="C55" s="61">
        <f>('Mean Medicare Outlays calcs'!X55)</f>
        <v>9364.9358667177075</v>
      </c>
      <c r="D55" s="61">
        <f>('Mean Medicare Outlays calcs'!Y55)</f>
        <v>9555.3711901421157</v>
      </c>
    </row>
    <row r="56" spans="1:4" x14ac:dyDescent="0.25">
      <c r="A56" s="18" t="s">
        <v>74</v>
      </c>
      <c r="B56" s="61">
        <f>('Mean Medicare Outlays calcs'!W56)</f>
        <v>8830.9177463508768</v>
      </c>
      <c r="C56" s="61">
        <f>('Mean Medicare Outlays calcs'!X56)</f>
        <v>8999.5654641926831</v>
      </c>
      <c r="D56" s="61">
        <f>('Mean Medicare Outlays calcs'!Y56)</f>
        <v>7810.4062374624336</v>
      </c>
    </row>
    <row r="57" spans="1:4" x14ac:dyDescent="0.25">
      <c r="A57" s="18" t="s">
        <v>75</v>
      </c>
      <c r="B57" s="61">
        <f>('Mean Medicare Outlays calcs'!W57)</f>
        <v>4074.537781664405</v>
      </c>
      <c r="C57" s="61">
        <f>('Mean Medicare Outlays calcs'!X57)</f>
        <v>4094.440454809559</v>
      </c>
      <c r="D57" s="61">
        <f>('Mean Medicare Outlays calcs'!Y57)</f>
        <v>4014.9460815404827</v>
      </c>
    </row>
    <row r="58" spans="1:4" x14ac:dyDescent="0.25">
      <c r="A58" s="26" t="s">
        <v>76</v>
      </c>
      <c r="B58" s="61">
        <f>('Mean Medicare Outlays calcs'!W58)</f>
        <v>5891.3232802276125</v>
      </c>
      <c r="C58" s="61">
        <f>('Mean Medicare Outlays calcs'!X58)</f>
        <v>5799.0982560302273</v>
      </c>
      <c r="D58" s="61">
        <f>('Mean Medicare Outlays calcs'!Y58)</f>
        <v>6684.9895737357856</v>
      </c>
    </row>
    <row r="59" spans="1:4" x14ac:dyDescent="0.25">
      <c r="A59" s="26" t="s">
        <v>77</v>
      </c>
      <c r="B59" s="61">
        <f>('Mean Medicare Outlays calcs'!W59)</f>
        <v>4280.9321999449548</v>
      </c>
      <c r="C59" s="61">
        <f>('Mean Medicare Outlays calcs'!X59)</f>
        <v>4660.2472894601069</v>
      </c>
      <c r="D59" s="61">
        <f>('Mean Medicare Outlays calcs'!Y59)</f>
        <v>3434.4630325494918</v>
      </c>
    </row>
    <row r="60" spans="1:4" x14ac:dyDescent="0.25">
      <c r="A60" s="26" t="s">
        <v>78</v>
      </c>
      <c r="B60" s="61">
        <f>('Mean Medicare Outlays calcs'!W60)</f>
        <v>12508.4235816079</v>
      </c>
      <c r="C60" s="61">
        <f>('Mean Medicare Outlays calcs'!X60)</f>
        <v>9246.0347368078255</v>
      </c>
      <c r="D60" s="61">
        <f>('Mean Medicare Outlays calcs'!Y60)</f>
        <v>26121.737363478591</v>
      </c>
    </row>
    <row r="61" spans="1:4" x14ac:dyDescent="0.25">
      <c r="A61" s="26" t="s">
        <v>79</v>
      </c>
      <c r="B61" s="61">
        <f>('Mean Medicare Outlays calcs'!W61)</f>
        <v>5171.2838201878476</v>
      </c>
      <c r="C61" s="61">
        <f>('Mean Medicare Outlays calcs'!X61)</f>
        <v>4542.4633120523349</v>
      </c>
      <c r="D61" s="61">
        <f>('Mean Medicare Outlays calcs'!Y61)</f>
        <v>9140.8933045420781</v>
      </c>
    </row>
    <row r="62" spans="1:4" x14ac:dyDescent="0.25">
      <c r="A62" s="18" t="s">
        <v>80</v>
      </c>
      <c r="B62" s="61">
        <f>('Mean Medicare Outlays calcs'!W62)</f>
        <v>1357.7313872463847</v>
      </c>
      <c r="C62" s="61">
        <f>('Mean Medicare Outlays calcs'!X62)</f>
        <v>1352.9927563590691</v>
      </c>
      <c r="D62" s="61">
        <f>('Mean Medicare Outlays calcs'!Y62)</f>
        <v>1464.0950413995383</v>
      </c>
    </row>
    <row r="63" spans="1:4" x14ac:dyDescent="0.25">
      <c r="A63" s="18" t="s">
        <v>81</v>
      </c>
      <c r="B63" s="61">
        <f>('Mean Medicare Outlays calcs'!W63)</f>
        <v>35438.674729345978</v>
      </c>
      <c r="C63" s="61">
        <f>('Mean Medicare Outlays calcs'!X63)</f>
        <v>37189.799524628761</v>
      </c>
      <c r="D63" s="61">
        <f>('Mean Medicare Outlays calcs'!Y63)</f>
        <v>25599.021117757016</v>
      </c>
    </row>
    <row r="64" spans="1:4" x14ac:dyDescent="0.25">
      <c r="A64" s="28" t="s">
        <v>90</v>
      </c>
      <c r="B64" s="61">
        <f>('Mean Medicare Outlays calcs'!W64)</f>
        <v>10449.983265088604</v>
      </c>
      <c r="C64" s="61">
        <f>('Mean Medicare Outlays calcs'!X64)</f>
        <v>10303.869333946106</v>
      </c>
      <c r="D64" s="61">
        <f>('Mean Medicare Outlays calcs'!Y64)</f>
        <v>11094.894200796598</v>
      </c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9"/>
  <sheetViews>
    <sheetView zoomScale="85" zoomScaleNormal="85" workbookViewId="0">
      <selection activeCell="E5" sqref="E5"/>
    </sheetView>
  </sheetViews>
  <sheetFormatPr defaultRowHeight="12.75" x14ac:dyDescent="0.2"/>
  <cols>
    <col min="1" max="1" width="22.5703125" style="2" customWidth="1"/>
    <col min="2" max="2" width="10.7109375" style="2" customWidth="1"/>
    <col min="3" max="3" width="10.42578125" style="2" bestFit="1" customWidth="1"/>
    <col min="4" max="4" width="15.28515625" style="2" bestFit="1" customWidth="1"/>
    <col min="5" max="5" width="3.85546875" style="2" customWidth="1"/>
    <col min="6" max="6" width="21.85546875" style="2" customWidth="1"/>
    <col min="7" max="7" width="16.140625" style="2" customWidth="1"/>
    <col min="8" max="8" width="17.5703125" style="2" customWidth="1"/>
    <col min="9" max="9" width="17.7109375" style="2" customWidth="1"/>
    <col min="10" max="10" width="4.28515625" style="2" customWidth="1"/>
    <col min="11" max="11" width="11.85546875" style="2" customWidth="1"/>
    <col min="12" max="12" width="10.85546875" style="2" customWidth="1"/>
    <col min="13" max="13" width="11.42578125" style="2" customWidth="1"/>
    <col min="14" max="14" width="11.140625" style="2" customWidth="1"/>
    <col min="15" max="15" width="3.85546875" style="2" customWidth="1"/>
    <col min="16" max="17" width="11.28515625" style="2" customWidth="1"/>
    <col min="18" max="18" width="10" style="2" customWidth="1"/>
    <col min="19" max="19" width="12.5703125" style="2" customWidth="1"/>
    <col min="20" max="21" width="3.5703125" style="2" customWidth="1"/>
    <col min="22" max="22" width="18.85546875" style="2" customWidth="1"/>
    <col min="23" max="23" width="10.85546875" style="2" customWidth="1"/>
    <col min="24" max="24" width="11" style="2" customWidth="1"/>
    <col min="25" max="25" width="13" style="2" customWidth="1"/>
    <col min="26" max="26" width="6.140625" style="2" customWidth="1"/>
    <col min="27" max="27" width="11.28515625" style="2" customWidth="1"/>
    <col min="28" max="29" width="9.140625" style="2"/>
    <col min="30" max="30" width="15.5703125" style="2" customWidth="1"/>
    <col min="31" max="33" width="9.140625" style="2"/>
    <col min="34" max="34" width="11.85546875" style="2" customWidth="1"/>
    <col min="35" max="37" width="9.140625" style="2"/>
    <col min="38" max="38" width="10.42578125" style="2" bestFit="1" customWidth="1"/>
    <col min="39" max="16384" width="9.140625" style="2"/>
  </cols>
  <sheetData>
    <row r="1" spans="1:39" ht="50.25" customHeight="1" x14ac:dyDescent="0.2">
      <c r="B1" s="102" t="s">
        <v>102</v>
      </c>
      <c r="C1" s="103"/>
      <c r="D1" s="103"/>
      <c r="F1" s="3"/>
      <c r="G1" s="102" t="s">
        <v>101</v>
      </c>
      <c r="H1" s="103"/>
      <c r="I1" s="103"/>
      <c r="J1" s="4"/>
      <c r="K1" s="110" t="s">
        <v>16</v>
      </c>
      <c r="L1" s="111"/>
      <c r="M1" s="111"/>
      <c r="N1" s="112"/>
      <c r="P1" s="116" t="s">
        <v>17</v>
      </c>
      <c r="Q1" s="117"/>
      <c r="R1" s="117"/>
      <c r="S1" s="118"/>
      <c r="V1" s="84" t="s">
        <v>18</v>
      </c>
      <c r="W1" s="85"/>
      <c r="X1" s="85"/>
      <c r="Y1" s="86"/>
    </row>
    <row r="2" spans="1:39" ht="27" customHeight="1" thickBot="1" x14ac:dyDescent="0.25">
      <c r="K2" s="113"/>
      <c r="L2" s="114"/>
      <c r="M2" s="114"/>
      <c r="N2" s="115"/>
      <c r="P2" s="119"/>
      <c r="Q2" s="120"/>
      <c r="R2" s="120"/>
      <c r="S2" s="121"/>
      <c r="V2" s="87"/>
      <c r="W2" s="88"/>
      <c r="X2" s="88"/>
      <c r="Y2" s="89"/>
    </row>
    <row r="3" spans="1:39" ht="12" customHeight="1" x14ac:dyDescent="0.2">
      <c r="A3" s="5"/>
      <c r="B3" s="6" t="s">
        <v>92</v>
      </c>
      <c r="C3" s="7"/>
      <c r="D3" s="8"/>
      <c r="F3" s="104" t="s">
        <v>91</v>
      </c>
      <c r="G3" s="105"/>
      <c r="H3" s="105"/>
      <c r="I3" s="106"/>
      <c r="J3" s="24"/>
      <c r="K3" s="9"/>
      <c r="L3" s="9"/>
      <c r="M3" s="9"/>
      <c r="N3" s="9"/>
      <c r="O3" s="10"/>
      <c r="P3" s="9"/>
      <c r="Q3" s="9"/>
      <c r="R3" s="9"/>
      <c r="S3" s="9"/>
      <c r="T3" s="10"/>
      <c r="U3" s="10"/>
      <c r="V3" s="9"/>
      <c r="W3" s="9"/>
      <c r="X3" s="9"/>
      <c r="Y3" s="9"/>
      <c r="AA3" s="122" t="s">
        <v>14</v>
      </c>
      <c r="AB3" s="123"/>
      <c r="AC3" s="123"/>
      <c r="AD3" s="123"/>
      <c r="AE3" s="123"/>
      <c r="AF3" s="123"/>
      <c r="AG3" s="123"/>
      <c r="AH3" s="123"/>
      <c r="AI3" s="123"/>
      <c r="AJ3" s="123"/>
      <c r="AK3" s="124"/>
    </row>
    <row r="4" spans="1:39" ht="12" customHeight="1" x14ac:dyDescent="0.2">
      <c r="A4" s="5"/>
      <c r="B4" s="11" t="s">
        <v>22</v>
      </c>
      <c r="C4" s="12"/>
      <c r="D4" s="13"/>
      <c r="F4" s="107"/>
      <c r="G4" s="108"/>
      <c r="H4" s="108"/>
      <c r="I4" s="109"/>
      <c r="J4" s="24"/>
      <c r="AA4" s="36"/>
      <c r="AB4" s="125" t="s">
        <v>8</v>
      </c>
      <c r="AC4" s="126"/>
      <c r="AD4" s="126"/>
      <c r="AE4" s="126"/>
      <c r="AF4" s="127"/>
      <c r="AG4" s="125" t="s">
        <v>9</v>
      </c>
      <c r="AH4" s="126"/>
      <c r="AI4" s="126"/>
      <c r="AJ4" s="126"/>
      <c r="AK4" s="128"/>
    </row>
    <row r="5" spans="1:39" ht="23.25" customHeight="1" x14ac:dyDescent="0.2">
      <c r="A5" s="5" t="s">
        <v>23</v>
      </c>
      <c r="B5" s="14" t="s">
        <v>24</v>
      </c>
      <c r="C5" s="15" t="s">
        <v>2</v>
      </c>
      <c r="D5" s="16" t="s">
        <v>1</v>
      </c>
      <c r="F5" s="17" t="s">
        <v>88</v>
      </c>
      <c r="G5" s="15" t="s">
        <v>24</v>
      </c>
      <c r="H5" s="15" t="s">
        <v>2</v>
      </c>
      <c r="I5" s="16" t="s">
        <v>1</v>
      </c>
      <c r="J5" s="24"/>
      <c r="K5" s="34" t="s">
        <v>94</v>
      </c>
      <c r="L5" s="15" t="s">
        <v>24</v>
      </c>
      <c r="M5" s="15" t="s">
        <v>2</v>
      </c>
      <c r="N5" s="15" t="s">
        <v>1</v>
      </c>
      <c r="P5" s="34" t="s">
        <v>94</v>
      </c>
      <c r="Q5" s="15" t="s">
        <v>24</v>
      </c>
      <c r="R5" s="15" t="s">
        <v>2</v>
      </c>
      <c r="S5" s="15" t="s">
        <v>1</v>
      </c>
      <c r="V5" s="34" t="s">
        <v>94</v>
      </c>
      <c r="W5" s="15" t="s">
        <v>24</v>
      </c>
      <c r="X5" s="15" t="s">
        <v>2</v>
      </c>
      <c r="Y5" s="15" t="s">
        <v>1</v>
      </c>
      <c r="AA5" s="146" t="s">
        <v>10</v>
      </c>
      <c r="AB5" s="94" t="s">
        <v>11</v>
      </c>
      <c r="AC5" s="96" t="s">
        <v>12</v>
      </c>
      <c r="AD5" s="96" t="s">
        <v>13</v>
      </c>
      <c r="AE5" s="96" t="s">
        <v>0</v>
      </c>
      <c r="AF5" s="149" t="s">
        <v>93</v>
      </c>
      <c r="AG5" s="94" t="s">
        <v>11</v>
      </c>
      <c r="AH5" s="96" t="s">
        <v>12</v>
      </c>
      <c r="AI5" s="96" t="s">
        <v>13</v>
      </c>
      <c r="AJ5" s="96" t="s">
        <v>0</v>
      </c>
      <c r="AK5" s="132" t="s">
        <v>93</v>
      </c>
    </row>
    <row r="6" spans="1:39" x14ac:dyDescent="0.2">
      <c r="A6" s="18" t="s">
        <v>25</v>
      </c>
      <c r="B6" s="19">
        <v>703301</v>
      </c>
      <c r="C6" s="19">
        <v>534080</v>
      </c>
      <c r="D6" s="19">
        <v>169221</v>
      </c>
      <c r="F6" s="18" t="s">
        <v>25</v>
      </c>
      <c r="G6" s="20">
        <v>6133117302</v>
      </c>
      <c r="H6" s="20">
        <v>4699953264</v>
      </c>
      <c r="I6" s="20">
        <v>1433164038</v>
      </c>
      <c r="J6" s="31"/>
      <c r="K6" s="18" t="s">
        <v>25</v>
      </c>
      <c r="L6" s="25">
        <f>SUM(G6/B6)</f>
        <v>8720.4728871422049</v>
      </c>
      <c r="M6" s="25">
        <f>SUM(H6/C6)</f>
        <v>8800.0922408627921</v>
      </c>
      <c r="N6" s="25">
        <f>SUM(I6/D6)</f>
        <v>8469.185491162445</v>
      </c>
      <c r="P6" s="18" t="s">
        <v>25</v>
      </c>
      <c r="Q6" s="25">
        <f>(L6*$AK$9)+L6</f>
        <v>8690.9090987801374</v>
      </c>
      <c r="R6" s="25">
        <f>(M6*$AK$9)+M6</f>
        <v>8770.2585302438274</v>
      </c>
      <c r="S6" s="25">
        <f>(N6*$AK$9)+N6</f>
        <v>8440.4736069905466</v>
      </c>
      <c r="V6" s="18" t="s">
        <v>25</v>
      </c>
      <c r="W6" s="25">
        <f>SUM(Q6+$AH$48)</f>
        <v>9890.3931088688951</v>
      </c>
      <c r="X6" s="25">
        <f>SUM(R6+$AH$48)</f>
        <v>9969.7425403325851</v>
      </c>
      <c r="Y6" s="25">
        <f>SUM(S6+$AH$48)</f>
        <v>9639.9576170793043</v>
      </c>
      <c r="AA6" s="147"/>
      <c r="AB6" s="95"/>
      <c r="AC6" s="97"/>
      <c r="AD6" s="97"/>
      <c r="AE6" s="97"/>
      <c r="AF6" s="150"/>
      <c r="AG6" s="151"/>
      <c r="AH6" s="98"/>
      <c r="AI6" s="98"/>
      <c r="AJ6" s="98"/>
      <c r="AK6" s="133"/>
    </row>
    <row r="7" spans="1:39" x14ac:dyDescent="0.2">
      <c r="A7" s="18" t="s">
        <v>26</v>
      </c>
      <c r="B7" s="19">
        <v>72293</v>
      </c>
      <c r="C7" s="19">
        <v>59707</v>
      </c>
      <c r="D7" s="19">
        <v>12586</v>
      </c>
      <c r="F7" s="18" t="s">
        <v>26</v>
      </c>
      <c r="G7" s="20">
        <v>512317575</v>
      </c>
      <c r="H7" s="20">
        <v>400708866</v>
      </c>
      <c r="I7" s="20">
        <v>111608709</v>
      </c>
      <c r="J7" s="31"/>
      <c r="K7" s="18" t="s">
        <v>26</v>
      </c>
      <c r="L7" s="25">
        <f t="shared" ref="L7:L38" si="0">SUM(G7/B7)</f>
        <v>7086.6830121865187</v>
      </c>
      <c r="M7" s="25">
        <f t="shared" ref="M7:M64" si="1">SUM(H7/C7)</f>
        <v>6711.2543922823115</v>
      </c>
      <c r="N7" s="25">
        <f t="shared" ref="N7:N64" si="2">SUM(I7/D7)</f>
        <v>8867.687033211505</v>
      </c>
      <c r="P7" s="18" t="s">
        <v>26</v>
      </c>
      <c r="Q7" s="25">
        <f t="shared" ref="Q7:Q64" si="3">(L7*$AK$9)+L7</f>
        <v>7062.658031033232</v>
      </c>
      <c r="R7" s="25">
        <f t="shared" ref="R7:R64" si="4">(M7*$AK$9)+M7</f>
        <v>6688.5021737885218</v>
      </c>
      <c r="S7" s="25">
        <f t="shared" ref="S7:S64" si="5">(N7*$AK$9)+N7</f>
        <v>8837.6241655088306</v>
      </c>
      <c r="V7" s="18" t="s">
        <v>26</v>
      </c>
      <c r="W7" s="25">
        <f t="shared" ref="W7:W64" si="6">SUM(Q7+$AH$48)</f>
        <v>8262.1420411219897</v>
      </c>
      <c r="X7" s="25">
        <f t="shared" ref="X7:X64" si="7">SUM(R7+$AH$48)</f>
        <v>7887.9861838772795</v>
      </c>
      <c r="Y7" s="25">
        <f t="shared" ref="Y7:Y64" si="8">SUM(S7+$AH$48)</f>
        <v>10037.108175597588</v>
      </c>
      <c r="AA7" s="37">
        <v>2012</v>
      </c>
      <c r="AB7" s="38">
        <v>5227</v>
      </c>
      <c r="AC7" s="39">
        <v>5097</v>
      </c>
      <c r="AD7" s="39">
        <v>1779</v>
      </c>
      <c r="AE7" s="39">
        <f>SUM(AB7:AD7)</f>
        <v>12103</v>
      </c>
      <c r="AF7" s="40">
        <f>AB7+AC7</f>
        <v>10324</v>
      </c>
      <c r="AG7" s="41"/>
      <c r="AH7" s="42"/>
      <c r="AI7" s="42"/>
      <c r="AJ7" s="42"/>
      <c r="AK7" s="43"/>
    </row>
    <row r="8" spans="1:39" x14ac:dyDescent="0.2">
      <c r="A8" s="18" t="s">
        <v>27</v>
      </c>
      <c r="B8" s="19">
        <v>637821</v>
      </c>
      <c r="C8" s="19">
        <v>549768</v>
      </c>
      <c r="D8" s="19">
        <v>88053</v>
      </c>
      <c r="F8" s="18" t="s">
        <v>27</v>
      </c>
      <c r="G8" s="20">
        <v>5576152872</v>
      </c>
      <c r="H8" s="20">
        <v>4757463592</v>
      </c>
      <c r="I8" s="20">
        <v>818689279</v>
      </c>
      <c r="J8" s="31"/>
      <c r="K8" s="18" t="s">
        <v>27</v>
      </c>
      <c r="L8" s="25">
        <f t="shared" si="0"/>
        <v>8742.5043578057175</v>
      </c>
      <c r="M8" s="25">
        <f t="shared" si="1"/>
        <v>8653.5840427234762</v>
      </c>
      <c r="N8" s="25">
        <f t="shared" si="2"/>
        <v>9297.6875177449947</v>
      </c>
      <c r="P8" s="18" t="s">
        <v>27</v>
      </c>
      <c r="Q8" s="25">
        <f t="shared" si="3"/>
        <v>8712.8658792583319</v>
      </c>
      <c r="R8" s="25">
        <f t="shared" si="4"/>
        <v>8624.2470181694935</v>
      </c>
      <c r="S8" s="25">
        <f t="shared" si="5"/>
        <v>9266.1668800928182</v>
      </c>
      <c r="V8" s="18" t="s">
        <v>27</v>
      </c>
      <c r="W8" s="25">
        <f t="shared" si="6"/>
        <v>9912.3498893470896</v>
      </c>
      <c r="X8" s="25">
        <f t="shared" si="7"/>
        <v>9823.7310282582512</v>
      </c>
      <c r="Y8" s="25">
        <f t="shared" si="8"/>
        <v>10465.650890181576</v>
      </c>
      <c r="AA8" s="44" t="s">
        <v>15</v>
      </c>
      <c r="AB8" s="45"/>
      <c r="AC8" s="46"/>
      <c r="AD8" s="46"/>
      <c r="AE8" s="46"/>
      <c r="AF8" s="47"/>
      <c r="AG8" s="48"/>
      <c r="AH8" s="47"/>
      <c r="AI8" s="47"/>
      <c r="AJ8" s="47"/>
      <c r="AK8" s="49"/>
    </row>
    <row r="9" spans="1:39" ht="13.5" thickBot="1" x14ac:dyDescent="0.25">
      <c r="A9" s="18" t="s">
        <v>28</v>
      </c>
      <c r="B9" s="19">
        <v>466353</v>
      </c>
      <c r="C9" s="19">
        <v>358690</v>
      </c>
      <c r="D9" s="19">
        <v>107663</v>
      </c>
      <c r="F9" s="18" t="s">
        <v>28</v>
      </c>
      <c r="G9" s="20">
        <v>3736766894</v>
      </c>
      <c r="H9" s="20">
        <v>2909310836</v>
      </c>
      <c r="I9" s="20">
        <v>827456058</v>
      </c>
      <c r="J9" s="31"/>
      <c r="K9" s="18" t="s">
        <v>28</v>
      </c>
      <c r="L9" s="25">
        <f t="shared" si="0"/>
        <v>8012.7433382008903</v>
      </c>
      <c r="M9" s="25">
        <f t="shared" si="1"/>
        <v>8110.9337756837376</v>
      </c>
      <c r="N9" s="25">
        <f t="shared" si="2"/>
        <v>7685.6121230134777</v>
      </c>
      <c r="P9" s="18" t="s">
        <v>28</v>
      </c>
      <c r="Q9" s="25">
        <f t="shared" si="3"/>
        <v>7985.578865434808</v>
      </c>
      <c r="R9" s="25">
        <f t="shared" si="4"/>
        <v>8083.4364217367274</v>
      </c>
      <c r="S9" s="25">
        <f t="shared" si="5"/>
        <v>7659.5566770327077</v>
      </c>
      <c r="V9" s="18" t="s">
        <v>28</v>
      </c>
      <c r="W9" s="25">
        <f t="shared" si="6"/>
        <v>9185.0628755235666</v>
      </c>
      <c r="X9" s="25">
        <f t="shared" si="7"/>
        <v>9282.9204318254851</v>
      </c>
      <c r="Y9" s="25">
        <f t="shared" si="8"/>
        <v>8859.0406871214655</v>
      </c>
      <c r="AA9" s="50">
        <v>2013</v>
      </c>
      <c r="AB9" s="51">
        <v>5134</v>
      </c>
      <c r="AC9" s="52">
        <v>5155</v>
      </c>
      <c r="AD9" s="52">
        <v>1846</v>
      </c>
      <c r="AE9" s="52">
        <f>SUM(AB9:AD9)</f>
        <v>12135</v>
      </c>
      <c r="AF9" s="53">
        <f>AB9+AC9</f>
        <v>10289</v>
      </c>
      <c r="AG9" s="54">
        <f>(AB9-AB7)/AB7</f>
        <v>-1.7792232638224603E-2</v>
      </c>
      <c r="AH9" s="55">
        <f>(AC9-AC7)/AC7</f>
        <v>1.1379242691779479E-2</v>
      </c>
      <c r="AI9" s="55">
        <f>(AD9-AD7)/AD7</f>
        <v>3.7661607644744237E-2</v>
      </c>
      <c r="AJ9" s="55">
        <f>(AE9-AE7)/AE7</f>
        <v>2.6439725687845989E-3</v>
      </c>
      <c r="AK9" s="56">
        <f>(AF9-AF7)/AF7</f>
        <v>-3.3901588531576906E-3</v>
      </c>
      <c r="AL9" s="22"/>
      <c r="AM9" s="25"/>
    </row>
    <row r="10" spans="1:39" x14ac:dyDescent="0.2">
      <c r="A10" s="18" t="s">
        <v>29</v>
      </c>
      <c r="B10" s="19">
        <v>3260093</v>
      </c>
      <c r="C10" s="19">
        <v>2701732</v>
      </c>
      <c r="D10" s="19">
        <v>558361</v>
      </c>
      <c r="F10" s="18" t="s">
        <v>29</v>
      </c>
      <c r="G10" s="20">
        <v>31883395651</v>
      </c>
      <c r="H10" s="20">
        <v>25831335719</v>
      </c>
      <c r="I10" s="20">
        <v>6052059932</v>
      </c>
      <c r="J10" s="31"/>
      <c r="K10" s="18" t="s">
        <v>29</v>
      </c>
      <c r="L10" s="25">
        <f t="shared" si="0"/>
        <v>9779.9037177773771</v>
      </c>
      <c r="M10" s="25">
        <f t="shared" si="1"/>
        <v>9561.0281549021147</v>
      </c>
      <c r="N10" s="25">
        <f t="shared" si="2"/>
        <v>10838.973230580215</v>
      </c>
      <c r="P10" s="18" t="s">
        <v>29</v>
      </c>
      <c r="Q10" s="25">
        <f t="shared" si="3"/>
        <v>9746.7482906055247</v>
      </c>
      <c r="R10" s="25">
        <f t="shared" si="4"/>
        <v>9528.6147506574835</v>
      </c>
      <c r="S10" s="25">
        <f t="shared" si="5"/>
        <v>10802.227389523425</v>
      </c>
      <c r="V10" s="18" t="s">
        <v>29</v>
      </c>
      <c r="W10" s="25">
        <f t="shared" si="6"/>
        <v>10946.232300694282</v>
      </c>
      <c r="X10" s="25">
        <f t="shared" si="7"/>
        <v>10728.098760746241</v>
      </c>
      <c r="Y10" s="25">
        <f t="shared" si="8"/>
        <v>12001.711399612183</v>
      </c>
      <c r="AK10" s="22"/>
    </row>
    <row r="11" spans="1:39" x14ac:dyDescent="0.2">
      <c r="A11" s="18" t="s">
        <v>89</v>
      </c>
      <c r="B11" s="19">
        <v>452639</v>
      </c>
      <c r="C11" s="19">
        <v>377123</v>
      </c>
      <c r="D11" s="19">
        <v>75516</v>
      </c>
      <c r="F11" s="18" t="s">
        <v>89</v>
      </c>
      <c r="G11" s="20">
        <v>3782630371</v>
      </c>
      <c r="H11" s="20">
        <v>3111662962</v>
      </c>
      <c r="I11" s="20">
        <v>670967409</v>
      </c>
      <c r="J11" s="31"/>
      <c r="K11" s="18" t="s">
        <v>89</v>
      </c>
      <c r="L11" s="25">
        <f t="shared" si="0"/>
        <v>8356.8370622063048</v>
      </c>
      <c r="M11" s="25">
        <f t="shared" si="1"/>
        <v>8251.0559207473416</v>
      </c>
      <c r="N11" s="25">
        <f t="shared" si="2"/>
        <v>8885.1026140155736</v>
      </c>
      <c r="P11" s="18" t="s">
        <v>89</v>
      </c>
      <c r="Q11" s="25">
        <f t="shared" si="3"/>
        <v>8328.5060570554706</v>
      </c>
      <c r="R11" s="25">
        <f t="shared" si="4"/>
        <v>8223.0835304697212</v>
      </c>
      <c r="S11" s="25">
        <f t="shared" si="5"/>
        <v>8854.9807047274535</v>
      </c>
      <c r="V11" s="18" t="s">
        <v>89</v>
      </c>
      <c r="W11" s="25">
        <f t="shared" si="6"/>
        <v>9527.9900671442283</v>
      </c>
      <c r="X11" s="25">
        <f t="shared" si="7"/>
        <v>9422.5675405584789</v>
      </c>
      <c r="Y11" s="25">
        <f t="shared" si="8"/>
        <v>10054.464714816211</v>
      </c>
      <c r="AA11" s="2" t="s">
        <v>98</v>
      </c>
    </row>
    <row r="12" spans="1:39" ht="15" x14ac:dyDescent="0.25">
      <c r="A12" s="18" t="s">
        <v>30</v>
      </c>
      <c r="B12" s="19">
        <v>466382</v>
      </c>
      <c r="C12" s="19">
        <v>395225</v>
      </c>
      <c r="D12" s="19">
        <v>71157</v>
      </c>
      <c r="F12" s="18" t="s">
        <v>30</v>
      </c>
      <c r="G12" s="20">
        <v>4823006391</v>
      </c>
      <c r="H12" s="20">
        <v>4044312049</v>
      </c>
      <c r="I12" s="20">
        <v>778694341</v>
      </c>
      <c r="J12" s="31"/>
      <c r="K12" s="18" t="s">
        <v>30</v>
      </c>
      <c r="L12" s="25">
        <f t="shared" si="0"/>
        <v>10341.32190135983</v>
      </c>
      <c r="M12" s="25">
        <f t="shared" si="1"/>
        <v>10232.935793535327</v>
      </c>
      <c r="N12" s="25">
        <f t="shared" si="2"/>
        <v>10943.327304411372</v>
      </c>
      <c r="P12" s="18" t="s">
        <v>30</v>
      </c>
      <c r="Q12" s="25">
        <f t="shared" si="3"/>
        <v>10306.263177362582</v>
      </c>
      <c r="R12" s="25">
        <f t="shared" si="4"/>
        <v>10198.244515661079</v>
      </c>
      <c r="S12" s="25">
        <f t="shared" si="5"/>
        <v>10906.22768646732</v>
      </c>
      <c r="V12" s="18" t="s">
        <v>30</v>
      </c>
      <c r="W12" s="25">
        <f t="shared" si="6"/>
        <v>11505.747187451339</v>
      </c>
      <c r="X12" s="25">
        <f t="shared" si="7"/>
        <v>11397.728525749837</v>
      </c>
      <c r="Y12" s="25">
        <f t="shared" si="8"/>
        <v>12105.711696556078</v>
      </c>
      <c r="AA12" s="1" t="s">
        <v>97</v>
      </c>
    </row>
    <row r="13" spans="1:39" ht="15" x14ac:dyDescent="0.25">
      <c r="A13" s="18" t="s">
        <v>31</v>
      </c>
      <c r="B13" s="19">
        <v>152812</v>
      </c>
      <c r="C13" s="19">
        <v>127825</v>
      </c>
      <c r="D13" s="19">
        <v>24987</v>
      </c>
      <c r="F13" s="18" t="s">
        <v>31</v>
      </c>
      <c r="G13" s="20">
        <v>1458940922</v>
      </c>
      <c r="H13" s="20">
        <v>1207924106</v>
      </c>
      <c r="I13" s="20">
        <v>251016815</v>
      </c>
      <c r="J13" s="31"/>
      <c r="K13" s="18" t="s">
        <v>31</v>
      </c>
      <c r="L13" s="25">
        <f t="shared" si="0"/>
        <v>9547.292895845876</v>
      </c>
      <c r="M13" s="25">
        <f t="shared" si="1"/>
        <v>9449.8267631527488</v>
      </c>
      <c r="N13" s="25">
        <f t="shared" si="2"/>
        <v>10045.896466162405</v>
      </c>
      <c r="P13" s="18" t="s">
        <v>31</v>
      </c>
      <c r="Q13" s="25">
        <f t="shared" si="3"/>
        <v>9514.9260563113348</v>
      </c>
      <c r="R13" s="25">
        <f t="shared" si="4"/>
        <v>9417.7903492908408</v>
      </c>
      <c r="S13" s="25">
        <f t="shared" si="5"/>
        <v>10011.839281319739</v>
      </c>
      <c r="V13" s="18" t="s">
        <v>31</v>
      </c>
      <c r="W13" s="25">
        <f t="shared" si="6"/>
        <v>10714.410066400093</v>
      </c>
      <c r="X13" s="25">
        <f t="shared" si="7"/>
        <v>10617.274359379599</v>
      </c>
      <c r="Y13" s="25">
        <f t="shared" si="8"/>
        <v>11211.323291408497</v>
      </c>
      <c r="AA13" s="83" t="s">
        <v>7</v>
      </c>
    </row>
    <row r="14" spans="1:39" ht="15" customHeight="1" x14ac:dyDescent="0.2">
      <c r="A14" s="18" t="s">
        <v>32</v>
      </c>
      <c r="B14" s="19">
        <v>74137</v>
      </c>
      <c r="C14" s="19">
        <v>60430</v>
      </c>
      <c r="D14" s="19">
        <v>13707</v>
      </c>
      <c r="F14" s="18" t="s">
        <v>32</v>
      </c>
      <c r="G14" s="20">
        <v>777626821</v>
      </c>
      <c r="H14" s="20">
        <v>572572495</v>
      </c>
      <c r="I14" s="20">
        <v>205054326</v>
      </c>
      <c r="J14" s="31"/>
      <c r="K14" s="18" t="s">
        <v>32</v>
      </c>
      <c r="L14" s="25">
        <f t="shared" si="0"/>
        <v>10489.0516341368</v>
      </c>
      <c r="M14" s="25">
        <f t="shared" si="1"/>
        <v>9474.9709581333773</v>
      </c>
      <c r="N14" s="25">
        <f t="shared" si="2"/>
        <v>14959.82534471438</v>
      </c>
      <c r="P14" s="18" t="s">
        <v>32</v>
      </c>
      <c r="Q14" s="25">
        <f t="shared" si="3"/>
        <v>10453.492082878103</v>
      </c>
      <c r="R14" s="25">
        <f t="shared" si="4"/>
        <v>9442.84930145625</v>
      </c>
      <c r="S14" s="25">
        <f t="shared" si="5"/>
        <v>14909.109160380303</v>
      </c>
      <c r="V14" s="18" t="s">
        <v>32</v>
      </c>
      <c r="W14" s="25">
        <f t="shared" si="6"/>
        <v>11652.976092966861</v>
      </c>
      <c r="X14" s="25">
        <f t="shared" si="7"/>
        <v>10642.333311545008</v>
      </c>
      <c r="Y14" s="25">
        <f t="shared" si="8"/>
        <v>16108.593170469061</v>
      </c>
    </row>
    <row r="15" spans="1:39" x14ac:dyDescent="0.2">
      <c r="A15" s="18" t="s">
        <v>33</v>
      </c>
      <c r="B15" s="19">
        <v>2392445</v>
      </c>
      <c r="C15" s="19">
        <v>2040188</v>
      </c>
      <c r="D15" s="19">
        <v>352257</v>
      </c>
      <c r="F15" s="18" t="s">
        <v>33</v>
      </c>
      <c r="G15" s="20">
        <v>25551853964</v>
      </c>
      <c r="H15" s="20">
        <v>21572265244</v>
      </c>
      <c r="I15" s="20">
        <v>3979588720</v>
      </c>
      <c r="J15" s="31"/>
      <c r="K15" s="18" t="s">
        <v>33</v>
      </c>
      <c r="L15" s="25">
        <f t="shared" si="0"/>
        <v>10680.226280645949</v>
      </c>
      <c r="M15" s="25">
        <f t="shared" si="1"/>
        <v>10573.665389660169</v>
      </c>
      <c r="N15" s="25">
        <f t="shared" si="2"/>
        <v>11297.401385919939</v>
      </c>
      <c r="P15" s="18" t="s">
        <v>33</v>
      </c>
      <c r="Q15" s="25">
        <f t="shared" si="3"/>
        <v>10644.01861696689</v>
      </c>
      <c r="R15" s="25">
        <f t="shared" si="4"/>
        <v>10537.818984329086</v>
      </c>
      <c r="S15" s="25">
        <f t="shared" si="5"/>
        <v>11259.101400593787</v>
      </c>
      <c r="V15" s="18" t="s">
        <v>33</v>
      </c>
      <c r="W15" s="25">
        <f t="shared" si="6"/>
        <v>11843.502627055648</v>
      </c>
      <c r="X15" s="25">
        <f t="shared" si="7"/>
        <v>11737.302994417843</v>
      </c>
      <c r="Y15" s="25">
        <f t="shared" si="8"/>
        <v>12458.585410682545</v>
      </c>
    </row>
    <row r="16" spans="1:39" x14ac:dyDescent="0.2">
      <c r="A16" s="18" t="s">
        <v>34</v>
      </c>
      <c r="B16" s="19">
        <v>1026123</v>
      </c>
      <c r="C16" s="19">
        <v>809209</v>
      </c>
      <c r="D16" s="19">
        <v>216914</v>
      </c>
      <c r="F16" s="18" t="s">
        <v>34</v>
      </c>
      <c r="G16" s="20">
        <v>9047440852</v>
      </c>
      <c r="H16" s="20">
        <v>6855602926</v>
      </c>
      <c r="I16" s="20">
        <v>2191837926</v>
      </c>
      <c r="J16" s="31"/>
      <c r="K16" s="18" t="s">
        <v>34</v>
      </c>
      <c r="L16" s="25">
        <f t="shared" si="0"/>
        <v>8817.1114496020455</v>
      </c>
      <c r="M16" s="25">
        <f t="shared" si="1"/>
        <v>8471.980571150345</v>
      </c>
      <c r="N16" s="25">
        <f t="shared" si="2"/>
        <v>10104.640207639894</v>
      </c>
      <c r="P16" s="18" t="s">
        <v>34</v>
      </c>
      <c r="Q16" s="25">
        <f t="shared" si="3"/>
        <v>8787.2200411618996</v>
      </c>
      <c r="R16" s="25">
        <f t="shared" si="4"/>
        <v>8443.2592112132788</v>
      </c>
      <c r="S16" s="25">
        <f t="shared" si="5"/>
        <v>10070.38387218199</v>
      </c>
      <c r="V16" s="18" t="s">
        <v>34</v>
      </c>
      <c r="W16" s="25">
        <f t="shared" si="6"/>
        <v>9986.7040512506574</v>
      </c>
      <c r="X16" s="25">
        <f t="shared" si="7"/>
        <v>9642.7432213020365</v>
      </c>
      <c r="Y16" s="25">
        <f t="shared" si="8"/>
        <v>11269.867882270748</v>
      </c>
    </row>
    <row r="17" spans="1:40" x14ac:dyDescent="0.2">
      <c r="A17" s="18" t="s">
        <v>35</v>
      </c>
      <c r="B17" s="19">
        <v>122803</v>
      </c>
      <c r="C17" s="19">
        <v>107046</v>
      </c>
      <c r="D17" s="19">
        <v>15757</v>
      </c>
      <c r="F17" s="18" t="s">
        <v>35</v>
      </c>
      <c r="G17" s="20">
        <v>803597107</v>
      </c>
      <c r="H17" s="20">
        <v>672063258</v>
      </c>
      <c r="I17" s="20">
        <v>131533849</v>
      </c>
      <c r="J17" s="31"/>
      <c r="K17" s="18" t="s">
        <v>35</v>
      </c>
      <c r="L17" s="25">
        <f t="shared" si="0"/>
        <v>6543.7905181469505</v>
      </c>
      <c r="M17" s="25">
        <f t="shared" si="1"/>
        <v>6278.2659604282271</v>
      </c>
      <c r="N17" s="25">
        <f t="shared" si="2"/>
        <v>8347.6454274290791</v>
      </c>
      <c r="P17" s="18" t="s">
        <v>35</v>
      </c>
      <c r="Q17" s="25">
        <f t="shared" si="3"/>
        <v>6521.6060287886448</v>
      </c>
      <c r="R17" s="25">
        <f t="shared" si="4"/>
        <v>6256.9816415000032</v>
      </c>
      <c r="S17" s="25">
        <f t="shared" si="5"/>
        <v>8319.3455833802582</v>
      </c>
      <c r="V17" s="18" t="s">
        <v>35</v>
      </c>
      <c r="W17" s="25">
        <f t="shared" si="6"/>
        <v>7721.0900388774025</v>
      </c>
      <c r="X17" s="25">
        <f t="shared" si="7"/>
        <v>7456.4656515887609</v>
      </c>
      <c r="Y17" s="25">
        <f t="shared" si="8"/>
        <v>9518.8295934690159</v>
      </c>
      <c r="AM17" s="25"/>
    </row>
    <row r="18" spans="1:40" x14ac:dyDescent="0.2">
      <c r="A18" s="18" t="s">
        <v>36</v>
      </c>
      <c r="B18" s="19">
        <v>174630</v>
      </c>
      <c r="C18" s="19">
        <v>142617</v>
      </c>
      <c r="D18" s="19">
        <v>32013</v>
      </c>
      <c r="F18" s="18" t="s">
        <v>36</v>
      </c>
      <c r="G18" s="20">
        <v>1284554934</v>
      </c>
      <c r="H18" s="20">
        <v>1047618218</v>
      </c>
      <c r="I18" s="20">
        <v>236936716</v>
      </c>
      <c r="J18" s="31"/>
      <c r="K18" s="18" t="s">
        <v>36</v>
      </c>
      <c r="L18" s="25">
        <f t="shared" si="0"/>
        <v>7355.8663116303042</v>
      </c>
      <c r="M18" s="25">
        <f t="shared" si="1"/>
        <v>7345.6756066948537</v>
      </c>
      <c r="N18" s="25">
        <f t="shared" si="2"/>
        <v>7401.265610845594</v>
      </c>
      <c r="P18" s="18" t="s">
        <v>36</v>
      </c>
      <c r="Q18" s="25">
        <f t="shared" si="3"/>
        <v>7330.9287563312864</v>
      </c>
      <c r="R18" s="25">
        <f t="shared" si="4"/>
        <v>7320.7725995043929</v>
      </c>
      <c r="S18" s="25">
        <f t="shared" si="5"/>
        <v>7376.1741447104141</v>
      </c>
      <c r="V18" s="18" t="s">
        <v>36</v>
      </c>
      <c r="W18" s="25">
        <f t="shared" si="6"/>
        <v>8530.4127664200441</v>
      </c>
      <c r="X18" s="25">
        <f t="shared" si="7"/>
        <v>8520.2566095931506</v>
      </c>
      <c r="Y18" s="25">
        <f t="shared" si="8"/>
        <v>8575.6581547991718</v>
      </c>
      <c r="AM18" s="25"/>
    </row>
    <row r="19" spans="1:40" x14ac:dyDescent="0.2">
      <c r="A19" s="18" t="s">
        <v>37</v>
      </c>
      <c r="B19" s="19">
        <v>1734287</v>
      </c>
      <c r="C19" s="19">
        <v>1465259</v>
      </c>
      <c r="D19" s="19">
        <v>269028</v>
      </c>
      <c r="F19" s="18" t="s">
        <v>37</v>
      </c>
      <c r="G19" s="20">
        <v>16992123394</v>
      </c>
      <c r="H19" s="20">
        <v>13927604529</v>
      </c>
      <c r="I19" s="20">
        <v>3064518866</v>
      </c>
      <c r="J19" s="31"/>
      <c r="K19" s="18" t="s">
        <v>37</v>
      </c>
      <c r="L19" s="25">
        <f t="shared" si="0"/>
        <v>9797.7574611353248</v>
      </c>
      <c r="M19" s="25">
        <f t="shared" si="1"/>
        <v>9505.2168449400415</v>
      </c>
      <c r="N19" s="25">
        <f t="shared" si="2"/>
        <v>11391.077753988433</v>
      </c>
      <c r="P19" s="18" t="s">
        <v>37</v>
      </c>
      <c r="Q19" s="25">
        <f t="shared" si="3"/>
        <v>9764.5415069373648</v>
      </c>
      <c r="R19" s="25">
        <f t="shared" si="4"/>
        <v>9472.9926499019839</v>
      </c>
      <c r="S19" s="25">
        <f t="shared" si="5"/>
        <v>11352.460190893742</v>
      </c>
      <c r="V19" s="18" t="s">
        <v>37</v>
      </c>
      <c r="W19" s="25">
        <f t="shared" si="6"/>
        <v>10964.025517026123</v>
      </c>
      <c r="X19" s="25">
        <f t="shared" si="7"/>
        <v>10672.476659990742</v>
      </c>
      <c r="Y19" s="25">
        <f t="shared" si="8"/>
        <v>12551.9442009825</v>
      </c>
    </row>
    <row r="20" spans="1:40" ht="13.5" thickBot="1" x14ac:dyDescent="0.25">
      <c r="A20" s="18" t="s">
        <v>38</v>
      </c>
      <c r="B20" s="19">
        <v>858131</v>
      </c>
      <c r="C20" s="19">
        <v>692544</v>
      </c>
      <c r="D20" s="19">
        <v>165587</v>
      </c>
      <c r="F20" s="18" t="s">
        <v>38</v>
      </c>
      <c r="G20" s="20">
        <v>7712302110</v>
      </c>
      <c r="H20" s="20">
        <v>6127604193</v>
      </c>
      <c r="I20" s="20">
        <v>1584697916</v>
      </c>
      <c r="J20" s="31"/>
      <c r="K20" s="18" t="s">
        <v>38</v>
      </c>
      <c r="L20" s="25">
        <f t="shared" si="0"/>
        <v>8987.3249072694034</v>
      </c>
      <c r="M20" s="25">
        <f t="shared" si="1"/>
        <v>8847.9637293803717</v>
      </c>
      <c r="N20" s="25">
        <f t="shared" si="2"/>
        <v>9570.183142396445</v>
      </c>
      <c r="P20" s="18" t="s">
        <v>38</v>
      </c>
      <c r="Q20" s="25">
        <f t="shared" si="3"/>
        <v>8956.856448168819</v>
      </c>
      <c r="R20" s="25">
        <f t="shared" si="4"/>
        <v>8817.9677268107953</v>
      </c>
      <c r="S20" s="25">
        <f t="shared" si="5"/>
        <v>9537.7387012899089</v>
      </c>
      <c r="V20" s="18" t="s">
        <v>38</v>
      </c>
      <c r="W20" s="25">
        <f t="shared" si="6"/>
        <v>10156.340458257577</v>
      </c>
      <c r="X20" s="25">
        <f t="shared" si="7"/>
        <v>10017.451736899553</v>
      </c>
      <c r="Y20" s="25">
        <f t="shared" si="8"/>
        <v>10737.222711378667</v>
      </c>
      <c r="AE20" s="23"/>
    </row>
    <row r="21" spans="1:40" x14ac:dyDescent="0.2">
      <c r="A21" s="18" t="s">
        <v>39</v>
      </c>
      <c r="B21" s="19">
        <v>462504</v>
      </c>
      <c r="C21" s="19">
        <v>394657</v>
      </c>
      <c r="D21" s="19">
        <v>67847</v>
      </c>
      <c r="F21" s="18" t="s">
        <v>39</v>
      </c>
      <c r="G21" s="20">
        <v>3667203765</v>
      </c>
      <c r="H21" s="20">
        <v>3081359492</v>
      </c>
      <c r="I21" s="20">
        <v>585844273</v>
      </c>
      <c r="J21" s="31"/>
      <c r="K21" s="18" t="s">
        <v>39</v>
      </c>
      <c r="L21" s="25">
        <f t="shared" si="0"/>
        <v>7929.0206463079239</v>
      </c>
      <c r="M21" s="25">
        <f t="shared" si="1"/>
        <v>7807.6899484869136</v>
      </c>
      <c r="N21" s="25">
        <f t="shared" si="2"/>
        <v>8634.785222633278</v>
      </c>
      <c r="P21" s="18" t="s">
        <v>39</v>
      </c>
      <c r="Q21" s="25">
        <f t="shared" si="3"/>
        <v>7902.1400067669729</v>
      </c>
      <c r="R21" s="25">
        <f t="shared" si="4"/>
        <v>7781.2206392853404</v>
      </c>
      <c r="S21" s="25">
        <f t="shared" si="5"/>
        <v>8605.511929065653</v>
      </c>
      <c r="V21" s="18" t="s">
        <v>39</v>
      </c>
      <c r="W21" s="25">
        <f t="shared" si="6"/>
        <v>9101.6240168557306</v>
      </c>
      <c r="X21" s="25">
        <f t="shared" si="7"/>
        <v>8980.7046493740982</v>
      </c>
      <c r="Y21" s="25">
        <f t="shared" si="8"/>
        <v>9804.9959391544107</v>
      </c>
      <c r="AA21" s="152" t="s">
        <v>19</v>
      </c>
      <c r="AB21" s="153"/>
      <c r="AC21" s="153"/>
      <c r="AD21" s="153"/>
      <c r="AE21" s="153"/>
      <c r="AF21" s="153"/>
      <c r="AG21" s="153"/>
      <c r="AH21" s="153"/>
      <c r="AI21" s="153"/>
      <c r="AJ21" s="153"/>
      <c r="AK21" s="154"/>
      <c r="AM21" s="35"/>
    </row>
    <row r="22" spans="1:40" x14ac:dyDescent="0.2">
      <c r="A22" s="18" t="s">
        <v>40</v>
      </c>
      <c r="B22" s="19">
        <v>398123</v>
      </c>
      <c r="C22" s="19">
        <v>333192</v>
      </c>
      <c r="D22" s="19">
        <v>64931</v>
      </c>
      <c r="F22" s="18" t="s">
        <v>40</v>
      </c>
      <c r="G22" s="20">
        <v>3328057656</v>
      </c>
      <c r="H22" s="20">
        <v>2750878953</v>
      </c>
      <c r="I22" s="20">
        <v>577178703</v>
      </c>
      <c r="J22" s="31"/>
      <c r="K22" s="18" t="s">
        <v>40</v>
      </c>
      <c r="L22" s="25">
        <f t="shared" si="0"/>
        <v>8359.3704860055805</v>
      </c>
      <c r="M22" s="25">
        <f t="shared" si="1"/>
        <v>8256.1374612835843</v>
      </c>
      <c r="N22" s="25">
        <f t="shared" si="2"/>
        <v>8889.1084843911231</v>
      </c>
      <c r="P22" s="18" t="s">
        <v>40</v>
      </c>
      <c r="Q22" s="25">
        <f t="shared" si="3"/>
        <v>8331.0308921456235</v>
      </c>
      <c r="R22" s="25">
        <f t="shared" si="4"/>
        <v>8228.1478437763271</v>
      </c>
      <c r="S22" s="25">
        <f t="shared" si="5"/>
        <v>8858.9729945660856</v>
      </c>
      <c r="V22" s="18" t="s">
        <v>40</v>
      </c>
      <c r="W22" s="25">
        <f t="shared" si="6"/>
        <v>9530.5149022343812</v>
      </c>
      <c r="X22" s="25">
        <f t="shared" si="7"/>
        <v>9427.6318538650848</v>
      </c>
      <c r="Y22" s="25">
        <f t="shared" si="8"/>
        <v>10058.457004654843</v>
      </c>
      <c r="AA22" s="62"/>
      <c r="AB22" s="155" t="s">
        <v>8</v>
      </c>
      <c r="AC22" s="155"/>
      <c r="AD22" s="155"/>
      <c r="AE22" s="155"/>
      <c r="AF22" s="155"/>
      <c r="AG22" s="155" t="s">
        <v>9</v>
      </c>
      <c r="AH22" s="155"/>
      <c r="AI22" s="155"/>
      <c r="AJ22" s="155"/>
      <c r="AK22" s="156"/>
    </row>
    <row r="23" spans="1:40" x14ac:dyDescent="0.2">
      <c r="A23" s="18" t="s">
        <v>41</v>
      </c>
      <c r="B23" s="19">
        <v>664463</v>
      </c>
      <c r="C23" s="19">
        <v>485238</v>
      </c>
      <c r="D23" s="19">
        <v>179225</v>
      </c>
      <c r="F23" s="18" t="s">
        <v>41</v>
      </c>
      <c r="G23" s="20">
        <v>5849307715</v>
      </c>
      <c r="H23" s="20">
        <v>4321792966</v>
      </c>
      <c r="I23" s="20">
        <v>1527514749</v>
      </c>
      <c r="J23" s="31"/>
      <c r="K23" s="18" t="s">
        <v>41</v>
      </c>
      <c r="L23" s="25">
        <f t="shared" si="0"/>
        <v>8803.0600876196258</v>
      </c>
      <c r="M23" s="25">
        <f t="shared" si="1"/>
        <v>8906.5426986344846</v>
      </c>
      <c r="N23" s="25">
        <f t="shared" si="2"/>
        <v>8522.8888213139908</v>
      </c>
      <c r="P23" s="18" t="s">
        <v>41</v>
      </c>
      <c r="Q23" s="25">
        <f t="shared" si="3"/>
        <v>8773.2163155287035</v>
      </c>
      <c r="R23" s="25">
        <f t="shared" si="4"/>
        <v>8876.3481040536826</v>
      </c>
      <c r="S23" s="25">
        <f t="shared" si="5"/>
        <v>8493.9948743219338</v>
      </c>
      <c r="V23" s="18" t="s">
        <v>41</v>
      </c>
      <c r="W23" s="25">
        <f t="shared" si="6"/>
        <v>9972.7003256174612</v>
      </c>
      <c r="X23" s="25">
        <f t="shared" si="7"/>
        <v>10075.83211414244</v>
      </c>
      <c r="Y23" s="25">
        <f t="shared" si="8"/>
        <v>9693.4788844106915</v>
      </c>
      <c r="AA23" s="142" t="s">
        <v>10</v>
      </c>
      <c r="AB23" s="144" t="s">
        <v>11</v>
      </c>
      <c r="AC23" s="90" t="s">
        <v>12</v>
      </c>
      <c r="AD23" s="90" t="s">
        <v>13</v>
      </c>
      <c r="AE23" s="90" t="s">
        <v>0</v>
      </c>
      <c r="AF23" s="100" t="s">
        <v>93</v>
      </c>
      <c r="AG23" s="144" t="s">
        <v>11</v>
      </c>
      <c r="AH23" s="90" t="s">
        <v>12</v>
      </c>
      <c r="AI23" s="90" t="s">
        <v>13</v>
      </c>
      <c r="AJ23" s="90" t="s">
        <v>0</v>
      </c>
      <c r="AK23" s="92" t="s">
        <v>93</v>
      </c>
    </row>
    <row r="24" spans="1:40" x14ac:dyDescent="0.2">
      <c r="A24" s="18" t="s">
        <v>42</v>
      </c>
      <c r="B24" s="19">
        <v>544421</v>
      </c>
      <c r="C24" s="19">
        <v>414684</v>
      </c>
      <c r="D24" s="19">
        <v>129737</v>
      </c>
      <c r="F24" s="18" t="s">
        <v>42</v>
      </c>
      <c r="G24" s="20">
        <v>5616574902</v>
      </c>
      <c r="H24" s="20">
        <v>4218390648</v>
      </c>
      <c r="I24" s="20">
        <v>1398184255</v>
      </c>
      <c r="J24" s="31"/>
      <c r="K24" s="18" t="s">
        <v>42</v>
      </c>
      <c r="L24" s="25">
        <f t="shared" si="0"/>
        <v>10316.602228789852</v>
      </c>
      <c r="M24" s="25">
        <f t="shared" si="1"/>
        <v>10172.542581821339</v>
      </c>
      <c r="N24" s="25">
        <f t="shared" si="2"/>
        <v>10777.066334199188</v>
      </c>
      <c r="P24" s="18" t="s">
        <v>42</v>
      </c>
      <c r="Q24" s="25">
        <f t="shared" si="3"/>
        <v>10281.627308409414</v>
      </c>
      <c r="R24" s="25">
        <f t="shared" si="4"/>
        <v>10138.056046528454</v>
      </c>
      <c r="S24" s="25">
        <f t="shared" si="5"/>
        <v>10740.530367355235</v>
      </c>
      <c r="V24" s="18" t="s">
        <v>42</v>
      </c>
      <c r="W24" s="25">
        <f t="shared" si="6"/>
        <v>11481.111318498171</v>
      </c>
      <c r="X24" s="25">
        <f t="shared" si="7"/>
        <v>11337.540056617212</v>
      </c>
      <c r="Y24" s="25">
        <f t="shared" si="8"/>
        <v>11940.014377443993</v>
      </c>
      <c r="AA24" s="143"/>
      <c r="AB24" s="145"/>
      <c r="AC24" s="99"/>
      <c r="AD24" s="99"/>
      <c r="AE24" s="99"/>
      <c r="AF24" s="101"/>
      <c r="AG24" s="148"/>
      <c r="AH24" s="91"/>
      <c r="AI24" s="91"/>
      <c r="AJ24" s="91"/>
      <c r="AK24" s="93"/>
    </row>
    <row r="25" spans="1:40" x14ac:dyDescent="0.2">
      <c r="A25" s="18" t="s">
        <v>43</v>
      </c>
      <c r="B25" s="19">
        <v>236812</v>
      </c>
      <c r="C25" s="19">
        <v>181208</v>
      </c>
      <c r="D25" s="19">
        <v>55604</v>
      </c>
      <c r="F25" s="18" t="s">
        <v>43</v>
      </c>
      <c r="G25" s="20">
        <v>1853383930</v>
      </c>
      <c r="H25" s="20">
        <v>1459793211</v>
      </c>
      <c r="I25" s="20">
        <v>393590719</v>
      </c>
      <c r="J25" s="31"/>
      <c r="K25" s="18" t="s">
        <v>43</v>
      </c>
      <c r="L25" s="25">
        <f t="shared" si="0"/>
        <v>7826.3936371467662</v>
      </c>
      <c r="M25" s="25">
        <f t="shared" si="1"/>
        <v>8055.8982550439277</v>
      </c>
      <c r="N25" s="25">
        <f t="shared" si="2"/>
        <v>7078.4605244227032</v>
      </c>
      <c r="P25" s="18" t="s">
        <v>43</v>
      </c>
      <c r="Q25" s="25">
        <f t="shared" si="3"/>
        <v>7799.8609194694964</v>
      </c>
      <c r="R25" s="25">
        <f t="shared" si="4"/>
        <v>8028.5874802544531</v>
      </c>
      <c r="S25" s="25">
        <f t="shared" si="5"/>
        <v>7054.463418809104</v>
      </c>
      <c r="V25" s="18" t="s">
        <v>43</v>
      </c>
      <c r="W25" s="25">
        <f t="shared" si="6"/>
        <v>8999.3449295582541</v>
      </c>
      <c r="X25" s="25">
        <f t="shared" si="7"/>
        <v>9228.0714903432108</v>
      </c>
      <c r="Y25" s="25">
        <f t="shared" si="8"/>
        <v>8253.9474288978618</v>
      </c>
      <c r="AA25" s="63">
        <v>2011</v>
      </c>
      <c r="AB25" s="64">
        <v>5232</v>
      </c>
      <c r="AC25" s="65">
        <v>4940</v>
      </c>
      <c r="AD25" s="65">
        <v>1870</v>
      </c>
      <c r="AE25" s="65">
        <f>SUM(AB25:AD25)</f>
        <v>12042</v>
      </c>
      <c r="AF25" s="66">
        <f>AB25+AC25</f>
        <v>10172</v>
      </c>
      <c r="AG25" s="67"/>
      <c r="AH25" s="68"/>
      <c r="AI25" s="68"/>
      <c r="AJ25" s="68"/>
      <c r="AK25" s="69"/>
    </row>
    <row r="26" spans="1:40" x14ac:dyDescent="0.2">
      <c r="A26" s="18" t="s">
        <v>44</v>
      </c>
      <c r="B26" s="19">
        <v>771574</v>
      </c>
      <c r="C26" s="19">
        <v>658255</v>
      </c>
      <c r="D26" s="19">
        <v>113319</v>
      </c>
      <c r="F26" s="18" t="s">
        <v>44</v>
      </c>
      <c r="G26" s="20">
        <v>8511081796</v>
      </c>
      <c r="H26" s="20">
        <v>6857192743</v>
      </c>
      <c r="I26" s="20">
        <v>1653889053</v>
      </c>
      <c r="J26" s="31"/>
      <c r="K26" s="18" t="s">
        <v>44</v>
      </c>
      <c r="L26" s="25">
        <f t="shared" si="0"/>
        <v>11030.804298745163</v>
      </c>
      <c r="M26" s="25">
        <f t="shared" si="1"/>
        <v>10417.228495036119</v>
      </c>
      <c r="N26" s="25">
        <f t="shared" si="2"/>
        <v>14594.984539221137</v>
      </c>
      <c r="P26" s="18" t="s">
        <v>44</v>
      </c>
      <c r="Q26" s="25">
        <f t="shared" si="3"/>
        <v>10993.408119894322</v>
      </c>
      <c r="R26" s="25">
        <f t="shared" si="4"/>
        <v>10381.912435628306</v>
      </c>
      <c r="S26" s="25">
        <f t="shared" si="5"/>
        <v>14545.505223173797</v>
      </c>
      <c r="V26" s="18" t="s">
        <v>44</v>
      </c>
      <c r="W26" s="25">
        <f t="shared" si="6"/>
        <v>12192.89212998308</v>
      </c>
      <c r="X26" s="25">
        <f t="shared" si="7"/>
        <v>11581.396445717064</v>
      </c>
      <c r="Y26" s="25">
        <f t="shared" si="8"/>
        <v>15744.989233262555</v>
      </c>
      <c r="AA26" s="70" t="s">
        <v>20</v>
      </c>
      <c r="AB26" s="71"/>
      <c r="AC26" s="72"/>
      <c r="AD26" s="72"/>
      <c r="AE26" s="72"/>
      <c r="AF26" s="73"/>
      <c r="AG26" s="74"/>
      <c r="AH26" s="73"/>
      <c r="AI26" s="73"/>
      <c r="AJ26" s="73"/>
      <c r="AK26" s="75"/>
    </row>
    <row r="27" spans="1:40" ht="13.5" thickBot="1" x14ac:dyDescent="0.25">
      <c r="A27" s="18" t="s">
        <v>45</v>
      </c>
      <c r="B27" s="19">
        <v>921112</v>
      </c>
      <c r="C27" s="19">
        <v>730259</v>
      </c>
      <c r="D27" s="19">
        <v>190853</v>
      </c>
      <c r="F27" s="18" t="s">
        <v>45</v>
      </c>
      <c r="G27" s="20">
        <v>9462216550</v>
      </c>
      <c r="H27" s="20">
        <v>7507478206</v>
      </c>
      <c r="I27" s="20">
        <v>1954738344</v>
      </c>
      <c r="J27" s="31"/>
      <c r="K27" s="18" t="s">
        <v>45</v>
      </c>
      <c r="L27" s="25">
        <f t="shared" si="0"/>
        <v>10272.601540312144</v>
      </c>
      <c r="M27" s="25">
        <f t="shared" si="1"/>
        <v>10280.569230916703</v>
      </c>
      <c r="N27" s="25">
        <f t="shared" si="2"/>
        <v>10242.114842313194</v>
      </c>
      <c r="P27" s="18" t="s">
        <v>45</v>
      </c>
      <c r="Q27" s="25">
        <f t="shared" si="3"/>
        <v>10237.775789255293</v>
      </c>
      <c r="R27" s="25">
        <f t="shared" si="4"/>
        <v>10245.71646812301</v>
      </c>
      <c r="S27" s="25">
        <f t="shared" si="5"/>
        <v>10207.392446005468</v>
      </c>
      <c r="V27" s="18" t="s">
        <v>45</v>
      </c>
      <c r="W27" s="25">
        <f t="shared" si="6"/>
        <v>11437.25979934405</v>
      </c>
      <c r="X27" s="25">
        <f t="shared" si="7"/>
        <v>11445.200478211767</v>
      </c>
      <c r="Y27" s="25">
        <f t="shared" si="8"/>
        <v>11406.876456094225</v>
      </c>
      <c r="AA27" s="76">
        <v>2012</v>
      </c>
      <c r="AB27" s="77">
        <v>5291</v>
      </c>
      <c r="AC27" s="78">
        <v>5222</v>
      </c>
      <c r="AD27" s="78">
        <v>1838</v>
      </c>
      <c r="AE27" s="78">
        <f>SUM(AB27:AD27)</f>
        <v>12351</v>
      </c>
      <c r="AF27" s="79">
        <f>AB27+AC27</f>
        <v>10513</v>
      </c>
      <c r="AG27" s="80">
        <f>(AB27-AB25)/AB25</f>
        <v>1.1276758409785932E-2</v>
      </c>
      <c r="AH27" s="81">
        <f>(AC27-AC25)/AC25</f>
        <v>5.708502024291498E-2</v>
      </c>
      <c r="AI27" s="81">
        <f>(AD27-AD25)/AD25</f>
        <v>-1.7112299465240642E-2</v>
      </c>
      <c r="AJ27" s="81">
        <f>(AE27-AE25)/AE25</f>
        <v>2.5660189337319381E-2</v>
      </c>
      <c r="AK27" s="82">
        <f>(AF27-AF25)/AF25</f>
        <v>3.3523397561934724E-2</v>
      </c>
      <c r="AL27" s="22"/>
      <c r="AM27" s="22"/>
      <c r="AN27" s="25"/>
    </row>
    <row r="28" spans="1:40" x14ac:dyDescent="0.2">
      <c r="A28" s="18" t="s">
        <v>46</v>
      </c>
      <c r="B28" s="19">
        <v>1303452</v>
      </c>
      <c r="C28" s="19">
        <v>1013858</v>
      </c>
      <c r="D28" s="19">
        <v>289594</v>
      </c>
      <c r="F28" s="18" t="s">
        <v>46</v>
      </c>
      <c r="G28" s="20">
        <v>13305439117</v>
      </c>
      <c r="H28" s="20">
        <v>10314066705</v>
      </c>
      <c r="I28" s="20">
        <v>2991372411</v>
      </c>
      <c r="J28" s="31"/>
      <c r="K28" s="18" t="s">
        <v>46</v>
      </c>
      <c r="L28" s="25">
        <f t="shared" si="0"/>
        <v>10207.847405965083</v>
      </c>
      <c r="M28" s="25">
        <f t="shared" si="1"/>
        <v>10173.088050792123</v>
      </c>
      <c r="N28" s="25">
        <f t="shared" si="2"/>
        <v>10329.5386333971</v>
      </c>
      <c r="P28" s="18" t="s">
        <v>46</v>
      </c>
      <c r="Q28" s="25">
        <f t="shared" si="3"/>
        <v>10173.241181710067</v>
      </c>
      <c r="R28" s="25">
        <f t="shared" si="4"/>
        <v>10138.599666272778</v>
      </c>
      <c r="S28" s="25">
        <f t="shared" si="5"/>
        <v>10294.519856550054</v>
      </c>
      <c r="V28" s="18" t="s">
        <v>46</v>
      </c>
      <c r="W28" s="25">
        <f t="shared" si="6"/>
        <v>11372.725191798825</v>
      </c>
      <c r="X28" s="25">
        <f t="shared" si="7"/>
        <v>11338.083676361535</v>
      </c>
      <c r="Y28" s="25">
        <f t="shared" si="8"/>
        <v>11494.003866638812</v>
      </c>
    </row>
    <row r="29" spans="1:40" x14ac:dyDescent="0.2">
      <c r="A29" s="18" t="s">
        <v>47</v>
      </c>
      <c r="B29" s="19">
        <v>444222</v>
      </c>
      <c r="C29" s="19">
        <v>339716</v>
      </c>
      <c r="D29" s="19">
        <v>104506</v>
      </c>
      <c r="F29" s="18" t="s">
        <v>47</v>
      </c>
      <c r="G29" s="20">
        <v>4693619101</v>
      </c>
      <c r="H29" s="20">
        <v>3655675778</v>
      </c>
      <c r="I29" s="20">
        <v>1037943324</v>
      </c>
      <c r="J29" s="31"/>
      <c r="K29" s="18" t="s">
        <v>47</v>
      </c>
      <c r="L29" s="25">
        <f t="shared" si="0"/>
        <v>10565.931225828526</v>
      </c>
      <c r="M29" s="25">
        <f t="shared" si="1"/>
        <v>10760.97616244157</v>
      </c>
      <c r="N29" s="25">
        <f t="shared" si="2"/>
        <v>9931.9017472680989</v>
      </c>
      <c r="P29" s="18" t="s">
        <v>47</v>
      </c>
      <c r="Q29" s="25">
        <f t="shared" si="3"/>
        <v>10530.111040541429</v>
      </c>
      <c r="R29" s="25">
        <f t="shared" si="4"/>
        <v>10724.494743835849</v>
      </c>
      <c r="S29" s="25">
        <f t="shared" si="5"/>
        <v>9898.2310226309055</v>
      </c>
      <c r="V29" s="18" t="s">
        <v>47</v>
      </c>
      <c r="W29" s="25">
        <f t="shared" si="6"/>
        <v>11729.595050630187</v>
      </c>
      <c r="X29" s="25">
        <f t="shared" si="7"/>
        <v>11923.978753924606</v>
      </c>
      <c r="Y29" s="25">
        <f t="shared" si="8"/>
        <v>11097.715032719663</v>
      </c>
    </row>
    <row r="30" spans="1:40" ht="13.5" thickBot="1" x14ac:dyDescent="0.25">
      <c r="A30" s="18" t="s">
        <v>48</v>
      </c>
      <c r="B30" s="19">
        <v>463818</v>
      </c>
      <c r="C30" s="19">
        <v>348227</v>
      </c>
      <c r="D30" s="19">
        <v>115591</v>
      </c>
      <c r="F30" s="18" t="s">
        <v>48</v>
      </c>
      <c r="G30" s="20">
        <v>4321859052</v>
      </c>
      <c r="H30" s="20">
        <v>3198379029</v>
      </c>
      <c r="I30" s="20">
        <v>1123480023</v>
      </c>
      <c r="J30" s="31"/>
      <c r="K30" s="18" t="s">
        <v>48</v>
      </c>
      <c r="L30" s="25">
        <f t="shared" si="0"/>
        <v>9318.0063128209767</v>
      </c>
      <c r="M30" s="25">
        <f t="shared" si="1"/>
        <v>9184.7531322958876</v>
      </c>
      <c r="N30" s="25">
        <f t="shared" si="2"/>
        <v>9719.4420240330128</v>
      </c>
      <c r="P30" s="18" t="s">
        <v>48</v>
      </c>
      <c r="Q30" s="25">
        <f t="shared" si="3"/>
        <v>9286.4167912257872</v>
      </c>
      <c r="R30" s="25">
        <f t="shared" si="4"/>
        <v>9153.6153601503665</v>
      </c>
      <c r="S30" s="25">
        <f t="shared" si="5"/>
        <v>9686.4915716074847</v>
      </c>
      <c r="V30" s="18" t="s">
        <v>48</v>
      </c>
      <c r="W30" s="25">
        <f t="shared" si="6"/>
        <v>10485.900801314545</v>
      </c>
      <c r="X30" s="25">
        <f t="shared" si="7"/>
        <v>10353.099370239124</v>
      </c>
      <c r="Y30" s="25">
        <f t="shared" si="8"/>
        <v>10885.975581696242</v>
      </c>
    </row>
    <row r="31" spans="1:40" x14ac:dyDescent="0.2">
      <c r="A31" s="18" t="s">
        <v>49</v>
      </c>
      <c r="B31" s="19">
        <v>812483</v>
      </c>
      <c r="C31" s="19">
        <v>637662</v>
      </c>
      <c r="D31" s="19">
        <v>174821</v>
      </c>
      <c r="F31" s="18" t="s">
        <v>49</v>
      </c>
      <c r="G31" s="20">
        <v>7136773600</v>
      </c>
      <c r="H31" s="20">
        <v>5550875599</v>
      </c>
      <c r="I31" s="20">
        <v>1585898001</v>
      </c>
      <c r="J31" s="31"/>
      <c r="K31" s="18" t="s">
        <v>49</v>
      </c>
      <c r="L31" s="25">
        <f t="shared" si="0"/>
        <v>8783.9051401690867</v>
      </c>
      <c r="M31" s="25">
        <f t="shared" si="1"/>
        <v>8705.0437363368055</v>
      </c>
      <c r="N31" s="25">
        <f t="shared" si="2"/>
        <v>9071.5531944102822</v>
      </c>
      <c r="P31" s="18" t="s">
        <v>49</v>
      </c>
      <c r="Q31" s="25">
        <f t="shared" si="3"/>
        <v>8754.1263063928454</v>
      </c>
      <c r="R31" s="25">
        <f t="shared" si="4"/>
        <v>8675.5322552469388</v>
      </c>
      <c r="S31" s="25">
        <f t="shared" si="5"/>
        <v>9040.7991880363606</v>
      </c>
      <c r="V31" s="18" t="s">
        <v>49</v>
      </c>
      <c r="W31" s="25">
        <f t="shared" si="6"/>
        <v>9953.6103164816031</v>
      </c>
      <c r="X31" s="25">
        <f t="shared" si="7"/>
        <v>9875.0162653356965</v>
      </c>
      <c r="Y31" s="25">
        <f t="shared" si="8"/>
        <v>10240.283198125118</v>
      </c>
      <c r="AA31" s="135" t="s">
        <v>95</v>
      </c>
      <c r="AB31" s="136"/>
      <c r="AC31" s="136"/>
      <c r="AD31" s="136"/>
      <c r="AE31" s="136"/>
      <c r="AF31" s="136"/>
      <c r="AG31" s="136"/>
      <c r="AH31" s="136"/>
      <c r="AI31" s="136"/>
      <c r="AJ31" s="136"/>
      <c r="AK31" s="137"/>
    </row>
    <row r="32" spans="1:40" x14ac:dyDescent="0.2">
      <c r="A32" s="18" t="s">
        <v>50</v>
      </c>
      <c r="B32" s="19">
        <v>152714</v>
      </c>
      <c r="C32" s="19">
        <v>128594</v>
      </c>
      <c r="D32" s="19">
        <v>24120</v>
      </c>
      <c r="F32" s="18" t="s">
        <v>50</v>
      </c>
      <c r="G32" s="20">
        <v>1097844713</v>
      </c>
      <c r="H32" s="20">
        <v>925953026</v>
      </c>
      <c r="I32" s="20">
        <v>171891687</v>
      </c>
      <c r="J32" s="31"/>
      <c r="K32" s="18" t="s">
        <v>50</v>
      </c>
      <c r="L32" s="25">
        <f t="shared" si="0"/>
        <v>7188.8937032623071</v>
      </c>
      <c r="M32" s="25">
        <f t="shared" si="1"/>
        <v>7200.5927648257302</v>
      </c>
      <c r="N32" s="25">
        <f t="shared" si="2"/>
        <v>7126.5210199004978</v>
      </c>
      <c r="P32" s="18" t="s">
        <v>50</v>
      </c>
      <c r="Q32" s="25">
        <f t="shared" si="3"/>
        <v>7164.5222116297828</v>
      </c>
      <c r="R32" s="25">
        <f t="shared" si="4"/>
        <v>7176.1816115160727</v>
      </c>
      <c r="S32" s="25">
        <f t="shared" si="5"/>
        <v>7102.3609815726677</v>
      </c>
      <c r="V32" s="18" t="s">
        <v>50</v>
      </c>
      <c r="W32" s="25">
        <f t="shared" si="6"/>
        <v>8364.0062217185405</v>
      </c>
      <c r="X32" s="25">
        <f t="shared" si="7"/>
        <v>8375.6656216048304</v>
      </c>
      <c r="Y32" s="25">
        <f t="shared" si="8"/>
        <v>8301.8449916614263</v>
      </c>
      <c r="AA32" s="62"/>
      <c r="AB32" s="138" t="s">
        <v>8</v>
      </c>
      <c r="AC32" s="139"/>
      <c r="AD32" s="139"/>
      <c r="AE32" s="139"/>
      <c r="AF32" s="140"/>
      <c r="AG32" s="138" t="s">
        <v>9</v>
      </c>
      <c r="AH32" s="139"/>
      <c r="AI32" s="139"/>
      <c r="AJ32" s="139"/>
      <c r="AK32" s="141"/>
    </row>
    <row r="33" spans="1:38" ht="12" customHeight="1" x14ac:dyDescent="0.2">
      <c r="A33" s="18" t="s">
        <v>51</v>
      </c>
      <c r="B33" s="19">
        <v>254656</v>
      </c>
      <c r="C33" s="19">
        <v>218889</v>
      </c>
      <c r="D33" s="19">
        <v>35767</v>
      </c>
      <c r="F33" s="18" t="s">
        <v>51</v>
      </c>
      <c r="G33" s="20">
        <v>2166554120</v>
      </c>
      <c r="H33" s="20">
        <v>1840506369</v>
      </c>
      <c r="I33" s="20">
        <v>326047751</v>
      </c>
      <c r="J33" s="31"/>
      <c r="K33" s="18" t="s">
        <v>51</v>
      </c>
      <c r="L33" s="25">
        <f t="shared" si="0"/>
        <v>8507.7678122643883</v>
      </c>
      <c r="M33" s="25">
        <f t="shared" si="1"/>
        <v>8408.4004632484957</v>
      </c>
      <c r="N33" s="25">
        <f t="shared" si="2"/>
        <v>9115.8819861883858</v>
      </c>
      <c r="P33" s="18" t="s">
        <v>51</v>
      </c>
      <c r="Q33" s="25">
        <f t="shared" si="3"/>
        <v>8478.9251278950305</v>
      </c>
      <c r="R33" s="25">
        <f t="shared" si="4"/>
        <v>8379.8946499771191</v>
      </c>
      <c r="S33" s="25">
        <f t="shared" si="5"/>
        <v>9084.9776981685682</v>
      </c>
      <c r="V33" s="18" t="s">
        <v>51</v>
      </c>
      <c r="W33" s="25">
        <f t="shared" si="6"/>
        <v>9678.4091379837882</v>
      </c>
      <c r="X33" s="25">
        <f t="shared" si="7"/>
        <v>9579.3786600658768</v>
      </c>
      <c r="Y33" s="25">
        <f t="shared" si="8"/>
        <v>10284.461708257326</v>
      </c>
      <c r="AA33" s="142" t="s">
        <v>10</v>
      </c>
      <c r="AB33" s="144" t="s">
        <v>11</v>
      </c>
      <c r="AC33" s="90" t="s">
        <v>12</v>
      </c>
      <c r="AD33" s="90" t="s">
        <v>13</v>
      </c>
      <c r="AE33" s="90" t="s">
        <v>0</v>
      </c>
      <c r="AF33" s="100" t="s">
        <v>93</v>
      </c>
      <c r="AG33" s="144" t="s">
        <v>11</v>
      </c>
      <c r="AH33" s="90" t="s">
        <v>12</v>
      </c>
      <c r="AI33" s="90" t="s">
        <v>13</v>
      </c>
      <c r="AJ33" s="90" t="s">
        <v>0</v>
      </c>
      <c r="AK33" s="92" t="s">
        <v>93</v>
      </c>
    </row>
    <row r="34" spans="1:38" ht="12" customHeight="1" x14ac:dyDescent="0.2">
      <c r="A34" s="18" t="s">
        <v>52</v>
      </c>
      <c r="B34" s="19">
        <v>270133</v>
      </c>
      <c r="C34" s="19">
        <v>224654</v>
      </c>
      <c r="D34" s="19">
        <v>45479</v>
      </c>
      <c r="F34" s="18" t="s">
        <v>52</v>
      </c>
      <c r="G34" s="20">
        <v>2562331672</v>
      </c>
      <c r="H34" s="20">
        <v>2109063117</v>
      </c>
      <c r="I34" s="20">
        <v>453268555</v>
      </c>
      <c r="J34" s="31"/>
      <c r="K34" s="18" t="s">
        <v>52</v>
      </c>
      <c r="L34" s="25">
        <f t="shared" si="0"/>
        <v>9485.4448438361851</v>
      </c>
      <c r="M34" s="25">
        <f t="shared" si="1"/>
        <v>9388.0505889056058</v>
      </c>
      <c r="N34" s="25">
        <f t="shared" si="2"/>
        <v>9966.5462081400201</v>
      </c>
      <c r="P34" s="18" t="s">
        <v>52</v>
      </c>
      <c r="Q34" s="25">
        <f t="shared" si="3"/>
        <v>9453.2876790227147</v>
      </c>
      <c r="R34" s="25">
        <f t="shared" si="4"/>
        <v>9356.2236060877349</v>
      </c>
      <c r="S34" s="25">
        <f t="shared" si="5"/>
        <v>9932.7580332770885</v>
      </c>
      <c r="V34" s="18" t="s">
        <v>52</v>
      </c>
      <c r="W34" s="25">
        <f t="shared" si="6"/>
        <v>10652.771689111472</v>
      </c>
      <c r="X34" s="25">
        <f t="shared" si="7"/>
        <v>10555.707616176493</v>
      </c>
      <c r="Y34" s="25">
        <f t="shared" si="8"/>
        <v>11132.242043365846</v>
      </c>
      <c r="AA34" s="143"/>
      <c r="AB34" s="145"/>
      <c r="AC34" s="99"/>
      <c r="AD34" s="99"/>
      <c r="AE34" s="99"/>
      <c r="AF34" s="101"/>
      <c r="AG34" s="145"/>
      <c r="AH34" s="99"/>
      <c r="AI34" s="99"/>
      <c r="AJ34" s="99"/>
      <c r="AK34" s="134"/>
    </row>
    <row r="35" spans="1:38" x14ac:dyDescent="0.2">
      <c r="A35" s="18" t="s">
        <v>53</v>
      </c>
      <c r="B35" s="19">
        <v>227319</v>
      </c>
      <c r="C35" s="19">
        <v>184413</v>
      </c>
      <c r="D35" s="19">
        <v>42906</v>
      </c>
      <c r="F35" s="18" t="s">
        <v>53</v>
      </c>
      <c r="G35" s="20">
        <v>1845896343</v>
      </c>
      <c r="H35" s="20">
        <v>1505801467</v>
      </c>
      <c r="I35" s="20">
        <v>340094876</v>
      </c>
      <c r="J35" s="31"/>
      <c r="K35" s="18" t="s">
        <v>53</v>
      </c>
      <c r="L35" s="25">
        <f t="shared" si="0"/>
        <v>8120.2906180301688</v>
      </c>
      <c r="M35" s="25">
        <f t="shared" si="1"/>
        <v>8165.3759062538975</v>
      </c>
      <c r="N35" s="25">
        <f t="shared" si="2"/>
        <v>7926.5108842586114</v>
      </c>
      <c r="P35" s="18" t="s">
        <v>53</v>
      </c>
      <c r="Q35" s="25">
        <f t="shared" si="3"/>
        <v>8092.7615429012403</v>
      </c>
      <c r="R35" s="25">
        <f t="shared" si="4"/>
        <v>8137.6939848359507</v>
      </c>
      <c r="S35" s="25">
        <f t="shared" si="5"/>
        <v>7899.6387532096915</v>
      </c>
      <c r="V35" s="18" t="s">
        <v>53</v>
      </c>
      <c r="W35" s="25">
        <f t="shared" si="6"/>
        <v>9292.245552989998</v>
      </c>
      <c r="X35" s="25">
        <f t="shared" si="7"/>
        <v>9337.1779949247084</v>
      </c>
      <c r="Y35" s="25">
        <f t="shared" si="8"/>
        <v>9099.1227632984501</v>
      </c>
      <c r="AA35" s="63">
        <v>2009</v>
      </c>
      <c r="AB35" s="64">
        <v>5172</v>
      </c>
      <c r="AC35" s="65">
        <v>4721</v>
      </c>
      <c r="AD35" s="65">
        <v>1798</v>
      </c>
      <c r="AE35" s="65">
        <v>11691</v>
      </c>
      <c r="AF35" s="66">
        <v>9893</v>
      </c>
      <c r="AG35" s="67"/>
      <c r="AH35" s="68"/>
      <c r="AI35" s="68"/>
      <c r="AJ35" s="68"/>
      <c r="AK35" s="69"/>
    </row>
    <row r="36" spans="1:38" x14ac:dyDescent="0.2">
      <c r="A36" s="18" t="s">
        <v>54</v>
      </c>
      <c r="B36" s="19">
        <v>1188224</v>
      </c>
      <c r="C36" s="19">
        <v>1024396</v>
      </c>
      <c r="D36" s="19">
        <v>163828</v>
      </c>
      <c r="F36" s="18" t="s">
        <v>54</v>
      </c>
      <c r="G36" s="20">
        <v>12596423922</v>
      </c>
      <c r="H36" s="20">
        <v>10641714112</v>
      </c>
      <c r="I36" s="20">
        <v>1954709810</v>
      </c>
      <c r="J36" s="31"/>
      <c r="K36" s="18" t="s">
        <v>54</v>
      </c>
      <c r="L36" s="25">
        <f t="shared" si="0"/>
        <v>10601.051587916083</v>
      </c>
      <c r="M36" s="25">
        <f t="shared" si="1"/>
        <v>10388.281594227232</v>
      </c>
      <c r="N36" s="25">
        <f t="shared" si="2"/>
        <v>11931.475755060184</v>
      </c>
      <c r="P36" s="18" t="s">
        <v>54</v>
      </c>
      <c r="Q36" s="25">
        <f t="shared" si="3"/>
        <v>10565.112339022528</v>
      </c>
      <c r="R36" s="25">
        <f t="shared" si="4"/>
        <v>10353.063669411467</v>
      </c>
      <c r="S36" s="25">
        <f t="shared" si="5"/>
        <v>11891.026156897931</v>
      </c>
      <c r="V36" s="18" t="s">
        <v>54</v>
      </c>
      <c r="W36" s="25">
        <f t="shared" si="6"/>
        <v>11764.596349111285</v>
      </c>
      <c r="X36" s="25">
        <f t="shared" si="7"/>
        <v>11552.547679500225</v>
      </c>
      <c r="Y36" s="25">
        <f t="shared" si="8"/>
        <v>13090.510166986689</v>
      </c>
      <c r="AA36" s="70" t="s">
        <v>21</v>
      </c>
      <c r="AB36" s="71"/>
      <c r="AC36" s="72"/>
      <c r="AD36" s="72"/>
      <c r="AE36" s="72"/>
      <c r="AF36" s="73"/>
      <c r="AG36" s="74"/>
      <c r="AH36" s="73"/>
      <c r="AI36" s="73"/>
      <c r="AJ36" s="73"/>
      <c r="AK36" s="75"/>
    </row>
    <row r="37" spans="1:38" ht="13.5" thickBot="1" x14ac:dyDescent="0.25">
      <c r="A37" s="18" t="s">
        <v>55</v>
      </c>
      <c r="B37" s="19">
        <v>243612</v>
      </c>
      <c r="C37" s="19">
        <v>193391</v>
      </c>
      <c r="D37" s="19">
        <v>50221</v>
      </c>
      <c r="F37" s="18" t="s">
        <v>55</v>
      </c>
      <c r="G37" s="20">
        <v>1738428524</v>
      </c>
      <c r="H37" s="20">
        <v>1310421737</v>
      </c>
      <c r="I37" s="20">
        <v>428006787</v>
      </c>
      <c r="J37" s="31"/>
      <c r="K37" s="18" t="s">
        <v>55</v>
      </c>
      <c r="L37" s="25">
        <f t="shared" si="0"/>
        <v>7136.0545621726351</v>
      </c>
      <c r="M37" s="25">
        <f t="shared" si="1"/>
        <v>6776.0223433355222</v>
      </c>
      <c r="N37" s="25">
        <f t="shared" si="2"/>
        <v>8522.4664383425261</v>
      </c>
      <c r="P37" s="18" t="s">
        <v>55</v>
      </c>
      <c r="Q37" s="25">
        <f t="shared" si="3"/>
        <v>7111.8622036220695</v>
      </c>
      <c r="R37" s="25">
        <f t="shared" si="4"/>
        <v>6753.0505511990687</v>
      </c>
      <c r="S37" s="25">
        <f t="shared" si="5"/>
        <v>8493.5739232958404</v>
      </c>
      <c r="V37" s="18" t="s">
        <v>55</v>
      </c>
      <c r="W37" s="25">
        <f t="shared" si="6"/>
        <v>8311.3462137108272</v>
      </c>
      <c r="X37" s="25">
        <f t="shared" si="7"/>
        <v>7952.5345612878264</v>
      </c>
      <c r="Y37" s="25">
        <f t="shared" si="8"/>
        <v>9693.0579333845981</v>
      </c>
      <c r="AA37" s="76">
        <v>2011</v>
      </c>
      <c r="AB37" s="77">
        <v>5232</v>
      </c>
      <c r="AC37" s="78">
        <v>4940</v>
      </c>
      <c r="AD37" s="78">
        <v>1870</v>
      </c>
      <c r="AE37" s="78">
        <v>12042</v>
      </c>
      <c r="AF37" s="79">
        <v>10172</v>
      </c>
      <c r="AG37" s="80">
        <v>1.1600928074245939E-2</v>
      </c>
      <c r="AH37" s="81">
        <v>4.6388477017581024E-2</v>
      </c>
      <c r="AI37" s="81">
        <v>4.0044493882091213E-2</v>
      </c>
      <c r="AJ37" s="81">
        <v>3.0023094688221709E-2</v>
      </c>
      <c r="AK37" s="82">
        <v>2.8201758819367231E-2</v>
      </c>
      <c r="AL37" s="22"/>
    </row>
    <row r="38" spans="1:38" x14ac:dyDescent="0.2">
      <c r="A38" s="18" t="s">
        <v>56</v>
      </c>
      <c r="B38" s="19">
        <v>2115972</v>
      </c>
      <c r="C38" s="19">
        <v>1719263</v>
      </c>
      <c r="D38" s="19">
        <v>396709</v>
      </c>
      <c r="F38" s="18" t="s">
        <v>56</v>
      </c>
      <c r="G38" s="20">
        <v>21597830248</v>
      </c>
      <c r="H38" s="20">
        <v>17540271337</v>
      </c>
      <c r="I38" s="20">
        <v>4057558911</v>
      </c>
      <c r="J38" s="31"/>
      <c r="K38" s="18" t="s">
        <v>56</v>
      </c>
      <c r="L38" s="25">
        <f t="shared" si="0"/>
        <v>10207.049170782979</v>
      </c>
      <c r="M38" s="25">
        <f t="shared" si="1"/>
        <v>10202.203698328876</v>
      </c>
      <c r="N38" s="25">
        <f t="shared" si="2"/>
        <v>10228.048546919783</v>
      </c>
      <c r="P38" s="18" t="s">
        <v>56</v>
      </c>
      <c r="Q38" s="25">
        <f t="shared" si="3"/>
        <v>10172.445652672033</v>
      </c>
      <c r="R38" s="25">
        <f t="shared" si="4"/>
        <v>10167.616607139269</v>
      </c>
      <c r="S38" s="25">
        <f t="shared" si="5"/>
        <v>10193.373837587917</v>
      </c>
      <c r="V38" s="18" t="s">
        <v>56</v>
      </c>
      <c r="W38" s="25">
        <f t="shared" si="6"/>
        <v>11371.929662760791</v>
      </c>
      <c r="X38" s="25">
        <f t="shared" si="7"/>
        <v>11367.100617228027</v>
      </c>
      <c r="Y38" s="25">
        <f t="shared" si="8"/>
        <v>11392.857847676674</v>
      </c>
    </row>
    <row r="39" spans="1:38" ht="13.5" thickBot="1" x14ac:dyDescent="0.25">
      <c r="A39" s="18" t="s">
        <v>57</v>
      </c>
      <c r="B39" s="19">
        <v>1295760</v>
      </c>
      <c r="C39" s="19">
        <v>1030888</v>
      </c>
      <c r="D39" s="19">
        <v>264872</v>
      </c>
      <c r="F39" s="18" t="s">
        <v>57</v>
      </c>
      <c r="G39" s="20">
        <v>11124364761</v>
      </c>
      <c r="H39" s="20">
        <v>8638456239</v>
      </c>
      <c r="I39" s="20">
        <v>2485908522</v>
      </c>
      <c r="J39" s="31"/>
      <c r="K39" s="18" t="s">
        <v>57</v>
      </c>
      <c r="L39" s="25">
        <f t="shared" ref="L39:L64" si="9">SUM(G39/B39)</f>
        <v>8585.2046374328584</v>
      </c>
      <c r="M39" s="25">
        <f t="shared" si="1"/>
        <v>8379.6263405917998</v>
      </c>
      <c r="N39" s="25">
        <f t="shared" si="2"/>
        <v>9385.3201621915487</v>
      </c>
      <c r="P39" s="18" t="s">
        <v>57</v>
      </c>
      <c r="Q39" s="25">
        <f t="shared" si="3"/>
        <v>8556.0994299250942</v>
      </c>
      <c r="R39" s="25">
        <f t="shared" si="4"/>
        <v>8351.2180761670897</v>
      </c>
      <c r="S39" s="25">
        <f t="shared" si="5"/>
        <v>9353.5024359539748</v>
      </c>
      <c r="V39" s="18" t="s">
        <v>57</v>
      </c>
      <c r="W39" s="25">
        <f t="shared" si="6"/>
        <v>9755.5834400138519</v>
      </c>
      <c r="X39" s="25">
        <f t="shared" si="7"/>
        <v>9550.7020862558475</v>
      </c>
      <c r="Y39" s="25">
        <f t="shared" si="8"/>
        <v>10552.986446042732</v>
      </c>
    </row>
    <row r="40" spans="1:38" x14ac:dyDescent="0.2">
      <c r="A40" s="18" t="s">
        <v>58</v>
      </c>
      <c r="B40" s="19">
        <v>98505</v>
      </c>
      <c r="C40" s="19">
        <v>84846</v>
      </c>
      <c r="D40" s="19">
        <v>13659</v>
      </c>
      <c r="F40" s="18" t="s">
        <v>58</v>
      </c>
      <c r="G40" s="20">
        <v>804686363</v>
      </c>
      <c r="H40" s="20">
        <v>692451879</v>
      </c>
      <c r="I40" s="20">
        <v>112234484</v>
      </c>
      <c r="J40" s="31"/>
      <c r="K40" s="18" t="s">
        <v>58</v>
      </c>
      <c r="L40" s="25">
        <f t="shared" si="9"/>
        <v>8168.9900309628956</v>
      </c>
      <c r="M40" s="25">
        <f t="shared" si="1"/>
        <v>8161.2790113853334</v>
      </c>
      <c r="N40" s="25">
        <f t="shared" si="2"/>
        <v>8216.8887912731534</v>
      </c>
      <c r="P40" s="18" t="s">
        <v>58</v>
      </c>
      <c r="Q40" s="25">
        <f t="shared" si="3"/>
        <v>8141.2958570880701</v>
      </c>
      <c r="R40" s="25">
        <f t="shared" si="4"/>
        <v>8133.6109790917953</v>
      </c>
      <c r="S40" s="25">
        <f t="shared" si="5"/>
        <v>8189.0322329920064</v>
      </c>
      <c r="V40" s="18" t="s">
        <v>58</v>
      </c>
      <c r="W40" s="25">
        <f t="shared" si="6"/>
        <v>9340.7798671768287</v>
      </c>
      <c r="X40" s="25">
        <f t="shared" si="7"/>
        <v>9333.094989180554</v>
      </c>
      <c r="Y40" s="25">
        <f t="shared" si="8"/>
        <v>9388.516243080765</v>
      </c>
      <c r="AA40" s="129" t="s">
        <v>99</v>
      </c>
      <c r="AB40" s="130"/>
      <c r="AC40" s="130"/>
      <c r="AD40" s="130"/>
      <c r="AE40" s="130"/>
      <c r="AF40" s="130"/>
      <c r="AG40" s="130"/>
      <c r="AH40" s="130"/>
      <c r="AI40" s="130"/>
      <c r="AJ40" s="130"/>
      <c r="AK40" s="131"/>
    </row>
    <row r="41" spans="1:38" x14ac:dyDescent="0.2">
      <c r="A41" s="18" t="s">
        <v>59</v>
      </c>
      <c r="B41" s="19">
        <v>1280307</v>
      </c>
      <c r="C41" s="19">
        <v>1001080</v>
      </c>
      <c r="D41" s="19">
        <v>279227</v>
      </c>
      <c r="F41" s="18" t="s">
        <v>59</v>
      </c>
      <c r="G41" s="20">
        <v>12431127300</v>
      </c>
      <c r="H41" s="20">
        <v>9630241365</v>
      </c>
      <c r="I41" s="20">
        <v>2800885935</v>
      </c>
      <c r="J41" s="31"/>
      <c r="K41" s="18" t="s">
        <v>59</v>
      </c>
      <c r="L41" s="25">
        <f t="shared" si="9"/>
        <v>9709.4894427664622</v>
      </c>
      <c r="M41" s="25">
        <f t="shared" si="1"/>
        <v>9619.8519249210858</v>
      </c>
      <c r="N41" s="25">
        <f t="shared" si="2"/>
        <v>10030.856382083395</v>
      </c>
      <c r="P41" s="18" t="s">
        <v>59</v>
      </c>
      <c r="Q41" s="25">
        <f t="shared" si="3"/>
        <v>9676.5727311724258</v>
      </c>
      <c r="R41" s="25">
        <f t="shared" si="4"/>
        <v>9587.2390987517483</v>
      </c>
      <c r="S41" s="25">
        <f t="shared" si="5"/>
        <v>9996.8501855149225</v>
      </c>
      <c r="V41" s="18" t="s">
        <v>59</v>
      </c>
      <c r="W41" s="25">
        <f t="shared" si="6"/>
        <v>10876.056741261184</v>
      </c>
      <c r="X41" s="25">
        <f t="shared" si="7"/>
        <v>10786.723108840506</v>
      </c>
      <c r="Y41" s="25">
        <f t="shared" si="8"/>
        <v>11196.33419560368</v>
      </c>
      <c r="AA41" s="57">
        <v>2013</v>
      </c>
      <c r="AB41" s="57" t="s">
        <v>84</v>
      </c>
      <c r="AC41" s="57"/>
      <c r="AD41" s="58">
        <v>72200000000</v>
      </c>
      <c r="AE41" s="57"/>
      <c r="AF41" s="57"/>
      <c r="AG41" s="57"/>
      <c r="AH41" s="57"/>
      <c r="AI41" s="57"/>
      <c r="AJ41" s="57"/>
      <c r="AK41" s="57"/>
    </row>
    <row r="42" spans="1:38" x14ac:dyDescent="0.2">
      <c r="A42" s="18" t="s">
        <v>60</v>
      </c>
      <c r="B42" s="19">
        <v>534579</v>
      </c>
      <c r="C42" s="19">
        <v>427172</v>
      </c>
      <c r="D42" s="19">
        <v>107407</v>
      </c>
      <c r="F42" s="18" t="s">
        <v>60</v>
      </c>
      <c r="G42" s="20">
        <v>4785097166</v>
      </c>
      <c r="H42" s="20">
        <v>3795011155</v>
      </c>
      <c r="I42" s="20">
        <v>990086011</v>
      </c>
      <c r="J42" s="31"/>
      <c r="K42" s="18" t="s">
        <v>60</v>
      </c>
      <c r="L42" s="25">
        <f t="shared" si="9"/>
        <v>8951.1506550014128</v>
      </c>
      <c r="M42" s="25">
        <f t="shared" si="1"/>
        <v>8884.0353651456553</v>
      </c>
      <c r="N42" s="25">
        <f t="shared" si="2"/>
        <v>9218.0771364994835</v>
      </c>
      <c r="P42" s="18" t="s">
        <v>60</v>
      </c>
      <c r="Q42" s="25">
        <f t="shared" si="3"/>
        <v>8920.8048323624116</v>
      </c>
      <c r="R42" s="25">
        <f t="shared" si="4"/>
        <v>8853.9170740007412</v>
      </c>
      <c r="S42" s="25">
        <f t="shared" si="5"/>
        <v>9186.8263906860884</v>
      </c>
      <c r="V42" s="18" t="s">
        <v>60</v>
      </c>
      <c r="W42" s="25">
        <f t="shared" si="6"/>
        <v>10120.288842451169</v>
      </c>
      <c r="X42" s="25">
        <f t="shared" si="7"/>
        <v>10053.401084089499</v>
      </c>
      <c r="Y42" s="25">
        <f t="shared" si="8"/>
        <v>10386.310400774846</v>
      </c>
      <c r="AA42" s="57">
        <v>2013</v>
      </c>
      <c r="AB42" s="57" t="s">
        <v>83</v>
      </c>
      <c r="AC42" s="57"/>
      <c r="AD42" s="58">
        <v>9900000000</v>
      </c>
      <c r="AE42" s="57"/>
      <c r="AF42" s="57"/>
      <c r="AG42" s="57"/>
      <c r="AH42" s="57"/>
      <c r="AI42" s="57"/>
      <c r="AJ42" s="57"/>
      <c r="AK42" s="57"/>
    </row>
    <row r="43" spans="1:38" x14ac:dyDescent="0.2">
      <c r="A43" s="18" t="s">
        <v>61</v>
      </c>
      <c r="B43" s="19">
        <v>395980</v>
      </c>
      <c r="C43" s="19">
        <v>324032</v>
      </c>
      <c r="D43" s="19">
        <v>71948</v>
      </c>
      <c r="F43" s="18" t="s">
        <v>61</v>
      </c>
      <c r="G43" s="20">
        <v>2861581967</v>
      </c>
      <c r="H43" s="20">
        <v>2329893073</v>
      </c>
      <c r="I43" s="20">
        <v>531688894</v>
      </c>
      <c r="J43" s="31"/>
      <c r="K43" s="18" t="s">
        <v>61</v>
      </c>
      <c r="L43" s="25">
        <f t="shared" si="9"/>
        <v>7226.5820672761247</v>
      </c>
      <c r="M43" s="25">
        <f t="shared" si="1"/>
        <v>7190.3178482372114</v>
      </c>
      <c r="N43" s="25">
        <f t="shared" si="2"/>
        <v>7389.9051259242788</v>
      </c>
      <c r="P43" s="18" t="s">
        <v>61</v>
      </c>
      <c r="Q43" s="25">
        <f t="shared" si="3"/>
        <v>7202.0828061026778</v>
      </c>
      <c r="R43" s="25">
        <f t="shared" si="4"/>
        <v>7165.9415285269924</v>
      </c>
      <c r="S43" s="25">
        <f t="shared" si="5"/>
        <v>7364.8521736376315</v>
      </c>
      <c r="V43" s="18" t="s">
        <v>61</v>
      </c>
      <c r="W43" s="25">
        <f t="shared" si="6"/>
        <v>8401.5668161914364</v>
      </c>
      <c r="X43" s="25">
        <f t="shared" si="7"/>
        <v>8365.4255386157511</v>
      </c>
      <c r="Y43" s="25">
        <f t="shared" si="8"/>
        <v>8564.3361837263892</v>
      </c>
      <c r="AA43" s="57">
        <v>2013</v>
      </c>
      <c r="AB43" s="57" t="s">
        <v>85</v>
      </c>
      <c r="AC43" s="57"/>
      <c r="AD43" s="58">
        <f>SUM(AD41-AD42)</f>
        <v>62300000000</v>
      </c>
      <c r="AE43" s="57"/>
      <c r="AF43" s="57"/>
      <c r="AG43" s="57"/>
      <c r="AH43" s="57"/>
      <c r="AI43" s="57"/>
      <c r="AJ43" s="57"/>
      <c r="AK43" s="57"/>
    </row>
    <row r="44" spans="1:38" x14ac:dyDescent="0.2">
      <c r="A44" s="18" t="s">
        <v>62</v>
      </c>
      <c r="B44" s="19">
        <v>1468289</v>
      </c>
      <c r="C44" s="19">
        <v>1190332</v>
      </c>
      <c r="D44" s="19">
        <v>277957</v>
      </c>
      <c r="F44" s="18" t="s">
        <v>62</v>
      </c>
      <c r="G44" s="20">
        <v>14093193051</v>
      </c>
      <c r="H44" s="20">
        <v>11470770930</v>
      </c>
      <c r="I44" s="20">
        <v>2622422121</v>
      </c>
      <c r="J44" s="31"/>
      <c r="K44" s="18" t="s">
        <v>62</v>
      </c>
      <c r="L44" s="25">
        <f t="shared" si="9"/>
        <v>9598.378146945186</v>
      </c>
      <c r="M44" s="25">
        <f t="shared" si="1"/>
        <v>9636.6147679806982</v>
      </c>
      <c r="N44" s="25">
        <f t="shared" si="2"/>
        <v>9434.6324107685723</v>
      </c>
      <c r="P44" s="18" t="s">
        <v>62</v>
      </c>
      <c r="Q44" s="25">
        <f t="shared" si="3"/>
        <v>9565.8381202943638</v>
      </c>
      <c r="R44" s="25">
        <f t="shared" si="4"/>
        <v>9603.9451131105579</v>
      </c>
      <c r="S44" s="25">
        <f t="shared" si="5"/>
        <v>9402.6475081749159</v>
      </c>
      <c r="V44" s="18" t="s">
        <v>62</v>
      </c>
      <c r="W44" s="25">
        <f t="shared" si="6"/>
        <v>10765.322130383121</v>
      </c>
      <c r="X44" s="25">
        <f t="shared" si="7"/>
        <v>10803.429123199316</v>
      </c>
      <c r="Y44" s="25">
        <f t="shared" si="8"/>
        <v>10602.131518263674</v>
      </c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</row>
    <row r="45" spans="1:38" ht="13.5" thickBot="1" x14ac:dyDescent="0.25">
      <c r="A45" s="18" t="s">
        <v>63</v>
      </c>
      <c r="B45" s="19">
        <v>124586</v>
      </c>
      <c r="C45" s="19">
        <v>94752</v>
      </c>
      <c r="D45" s="19">
        <v>29834</v>
      </c>
      <c r="F45" s="18" t="s">
        <v>63</v>
      </c>
      <c r="G45" s="20">
        <v>1042262882</v>
      </c>
      <c r="H45" s="20">
        <v>810158544</v>
      </c>
      <c r="I45" s="20">
        <v>232104339</v>
      </c>
      <c r="J45" s="31"/>
      <c r="K45" s="18" t="s">
        <v>63</v>
      </c>
      <c r="L45" s="25">
        <f t="shared" si="9"/>
        <v>8365.8106207760102</v>
      </c>
      <c r="M45" s="25">
        <f t="shared" si="1"/>
        <v>8550.3054711246205</v>
      </c>
      <c r="N45" s="25">
        <f t="shared" si="2"/>
        <v>7779.8598578802712</v>
      </c>
      <c r="P45" s="18" t="s">
        <v>63</v>
      </c>
      <c r="Q45" s="25">
        <f t="shared" si="3"/>
        <v>8337.4491938361462</v>
      </c>
      <c r="R45" s="25">
        <f t="shared" si="4"/>
        <v>8521.3185773344849</v>
      </c>
      <c r="S45" s="25">
        <f t="shared" si="5"/>
        <v>7753.4848971067522</v>
      </c>
      <c r="V45" s="18" t="s">
        <v>63</v>
      </c>
      <c r="W45" s="25">
        <f t="shared" si="6"/>
        <v>9536.9332039249039</v>
      </c>
      <c r="X45" s="25">
        <f t="shared" si="7"/>
        <v>9720.8025874232426</v>
      </c>
      <c r="Y45" s="25">
        <f t="shared" si="8"/>
        <v>8952.9689071955108</v>
      </c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</row>
    <row r="46" spans="1:38" x14ac:dyDescent="0.2">
      <c r="A46" s="18" t="s">
        <v>64</v>
      </c>
      <c r="B46" s="19">
        <v>687870</v>
      </c>
      <c r="C46" s="19">
        <v>553826</v>
      </c>
      <c r="D46" s="19">
        <v>134044</v>
      </c>
      <c r="F46" s="18" t="s">
        <v>64</v>
      </c>
      <c r="G46" s="20">
        <v>6098189481</v>
      </c>
      <c r="H46" s="20">
        <v>4816746199</v>
      </c>
      <c r="I46" s="20">
        <v>1281443282</v>
      </c>
      <c r="J46" s="31"/>
      <c r="K46" s="18" t="s">
        <v>64</v>
      </c>
      <c r="L46" s="25">
        <f t="shared" si="9"/>
        <v>8865.3226350909335</v>
      </c>
      <c r="M46" s="25">
        <f t="shared" si="1"/>
        <v>8697.2193414538142</v>
      </c>
      <c r="N46" s="25">
        <f t="shared" si="2"/>
        <v>9559.8705052072455</v>
      </c>
      <c r="P46" s="18" t="s">
        <v>64</v>
      </c>
      <c r="Q46" s="25">
        <f t="shared" si="3"/>
        <v>8835.267783073481</v>
      </c>
      <c r="R46" s="25">
        <f t="shared" si="4"/>
        <v>8667.7343863055303</v>
      </c>
      <c r="S46" s="25">
        <f t="shared" si="5"/>
        <v>9527.4610255789758</v>
      </c>
      <c r="V46" s="18" t="s">
        <v>64</v>
      </c>
      <c r="W46" s="25">
        <f t="shared" si="6"/>
        <v>10034.751793162239</v>
      </c>
      <c r="X46" s="25">
        <f t="shared" si="7"/>
        <v>9867.218396394288</v>
      </c>
      <c r="Y46" s="25">
        <f t="shared" si="8"/>
        <v>10726.945035667733</v>
      </c>
      <c r="AA46" s="129" t="s">
        <v>100</v>
      </c>
      <c r="AB46" s="130"/>
      <c r="AC46" s="130"/>
      <c r="AD46" s="130"/>
      <c r="AE46" s="130"/>
      <c r="AF46" s="130"/>
      <c r="AG46" s="130"/>
      <c r="AH46" s="130"/>
      <c r="AI46" s="130"/>
      <c r="AJ46" s="130"/>
      <c r="AK46" s="131"/>
    </row>
    <row r="47" spans="1:38" x14ac:dyDescent="0.2">
      <c r="A47" s="18" t="s">
        <v>65</v>
      </c>
      <c r="B47" s="19">
        <v>124766</v>
      </c>
      <c r="C47" s="19">
        <v>107422</v>
      </c>
      <c r="D47" s="19">
        <v>17344</v>
      </c>
      <c r="F47" s="18" t="s">
        <v>65</v>
      </c>
      <c r="G47" s="20">
        <v>995703531</v>
      </c>
      <c r="H47" s="20">
        <v>851910751</v>
      </c>
      <c r="I47" s="20">
        <v>143792780</v>
      </c>
      <c r="J47" s="31"/>
      <c r="K47" s="18" t="s">
        <v>65</v>
      </c>
      <c r="L47" s="25">
        <f t="shared" si="9"/>
        <v>7980.5678710546144</v>
      </c>
      <c r="M47" s="25">
        <f t="shared" si="1"/>
        <v>7930.5053992664443</v>
      </c>
      <c r="N47" s="25">
        <f t="shared" si="2"/>
        <v>8290.6353782287824</v>
      </c>
      <c r="P47" s="18" t="s">
        <v>65</v>
      </c>
      <c r="Q47" s="25">
        <f t="shared" si="3"/>
        <v>7953.5124782333332</v>
      </c>
      <c r="R47" s="25">
        <f t="shared" si="4"/>
        <v>7903.6197261771067</v>
      </c>
      <c r="S47" s="25">
        <f t="shared" si="5"/>
        <v>8262.5288073029769</v>
      </c>
      <c r="V47" s="18" t="s">
        <v>65</v>
      </c>
      <c r="W47" s="25">
        <f t="shared" si="6"/>
        <v>9152.996488322091</v>
      </c>
      <c r="X47" s="25">
        <f t="shared" si="7"/>
        <v>9103.1037362658644</v>
      </c>
      <c r="Y47" s="25">
        <f t="shared" si="8"/>
        <v>9462.0128173917346</v>
      </c>
      <c r="AA47" s="57">
        <v>2013</v>
      </c>
      <c r="AB47" s="57" t="s">
        <v>86</v>
      </c>
      <c r="AC47" s="57"/>
      <c r="AD47" s="57"/>
      <c r="AE47" s="57"/>
      <c r="AF47" s="57"/>
      <c r="AG47" s="57"/>
      <c r="AH47" s="59">
        <v>51939000</v>
      </c>
      <c r="AI47" s="57"/>
      <c r="AJ47" s="57"/>
      <c r="AK47" s="57"/>
    </row>
    <row r="48" spans="1:38" x14ac:dyDescent="0.2">
      <c r="A48" s="18" t="s">
        <v>66</v>
      </c>
      <c r="B48" s="19">
        <v>820954</v>
      </c>
      <c r="C48" s="19">
        <v>646242</v>
      </c>
      <c r="D48" s="19">
        <v>174712</v>
      </c>
      <c r="F48" s="18" t="s">
        <v>66</v>
      </c>
      <c r="G48" s="20">
        <v>7181139850</v>
      </c>
      <c r="H48" s="20">
        <v>5598492630</v>
      </c>
      <c r="I48" s="20">
        <v>1582647220</v>
      </c>
      <c r="J48" s="31"/>
      <c r="K48" s="18" t="s">
        <v>66</v>
      </c>
      <c r="L48" s="25">
        <f t="shared" si="9"/>
        <v>8747.3108724727572</v>
      </c>
      <c r="M48" s="25">
        <f t="shared" si="1"/>
        <v>8663.1519307008821</v>
      </c>
      <c r="N48" s="25">
        <f t="shared" si="2"/>
        <v>9058.6062777599709</v>
      </c>
      <c r="P48" s="18" t="s">
        <v>66</v>
      </c>
      <c r="Q48" s="25">
        <f t="shared" si="3"/>
        <v>8717.6560990771213</v>
      </c>
      <c r="R48" s="25">
        <f t="shared" si="4"/>
        <v>8633.7824694867668</v>
      </c>
      <c r="S48" s="25">
        <f t="shared" si="5"/>
        <v>9027.8961634901534</v>
      </c>
      <c r="V48" s="18" t="s">
        <v>66</v>
      </c>
      <c r="W48" s="25">
        <f t="shared" si="6"/>
        <v>9917.140109165879</v>
      </c>
      <c r="X48" s="25">
        <f t="shared" si="7"/>
        <v>9833.2664795755245</v>
      </c>
      <c r="Y48" s="25">
        <f t="shared" si="8"/>
        <v>10227.380173578911</v>
      </c>
      <c r="AA48" s="57">
        <v>2013</v>
      </c>
      <c r="AB48" s="57" t="s">
        <v>87</v>
      </c>
      <c r="AC48" s="57"/>
      <c r="AD48" s="57"/>
      <c r="AE48" s="57"/>
      <c r="AF48" s="57"/>
      <c r="AG48" s="57"/>
      <c r="AH48" s="60">
        <f>SUM(AD43/AH47)</f>
        <v>1199.4840100887579</v>
      </c>
      <c r="AI48" s="57"/>
      <c r="AJ48" s="57"/>
      <c r="AK48" s="57"/>
    </row>
    <row r="49" spans="1:27" x14ac:dyDescent="0.2">
      <c r="A49" s="18" t="s">
        <v>67</v>
      </c>
      <c r="B49" s="19">
        <v>2514748</v>
      </c>
      <c r="C49" s="19">
        <v>2079138</v>
      </c>
      <c r="D49" s="19">
        <v>435610</v>
      </c>
      <c r="F49" s="18" t="s">
        <v>67</v>
      </c>
      <c r="G49" s="20">
        <v>26231134544</v>
      </c>
      <c r="H49" s="20">
        <v>20708078397</v>
      </c>
      <c r="I49" s="20">
        <v>5523056147</v>
      </c>
      <c r="J49" s="31"/>
      <c r="K49" s="18" t="s">
        <v>67</v>
      </c>
      <c r="L49" s="25">
        <f t="shared" si="9"/>
        <v>10430.919735894015</v>
      </c>
      <c r="M49" s="25">
        <f t="shared" si="1"/>
        <v>9959.9345483560974</v>
      </c>
      <c r="N49" s="25">
        <f t="shared" si="2"/>
        <v>12678.901189137072</v>
      </c>
      <c r="P49" s="18" t="s">
        <v>67</v>
      </c>
      <c r="Q49" s="25">
        <f t="shared" si="3"/>
        <v>10395.557261004797</v>
      </c>
      <c r="R49" s="25">
        <f t="shared" si="4"/>
        <v>9926.1687880701174</v>
      </c>
      <c r="S49" s="25">
        <f t="shared" si="5"/>
        <v>12635.917700022408</v>
      </c>
      <c r="V49" s="18" t="s">
        <v>67</v>
      </c>
      <c r="W49" s="25">
        <f t="shared" si="6"/>
        <v>11595.041271093554</v>
      </c>
      <c r="X49" s="25">
        <f t="shared" si="7"/>
        <v>11125.652798158875</v>
      </c>
      <c r="Y49" s="25">
        <f t="shared" si="8"/>
        <v>13835.401710111166</v>
      </c>
    </row>
    <row r="50" spans="1:27" x14ac:dyDescent="0.2">
      <c r="A50" s="18" t="s">
        <v>68</v>
      </c>
      <c r="B50" s="19">
        <v>199282</v>
      </c>
      <c r="C50" s="19">
        <v>167682</v>
      </c>
      <c r="D50" s="19">
        <v>31600</v>
      </c>
      <c r="F50" s="18" t="s">
        <v>68</v>
      </c>
      <c r="G50" s="20">
        <v>1651965434</v>
      </c>
      <c r="H50" s="20">
        <v>1331034643</v>
      </c>
      <c r="I50" s="20">
        <v>320930791</v>
      </c>
      <c r="J50" s="31"/>
      <c r="K50" s="18" t="s">
        <v>68</v>
      </c>
      <c r="L50" s="25">
        <f t="shared" si="9"/>
        <v>8289.5867865637647</v>
      </c>
      <c r="M50" s="25">
        <f t="shared" si="1"/>
        <v>7937.8504729189772</v>
      </c>
      <c r="N50" s="25">
        <f t="shared" si="2"/>
        <v>10156.037689873418</v>
      </c>
      <c r="P50" s="18" t="s">
        <v>68</v>
      </c>
      <c r="Q50" s="25">
        <f t="shared" si="3"/>
        <v>8261.4837705302762</v>
      </c>
      <c r="R50" s="25">
        <f t="shared" si="4"/>
        <v>7910.9398988631692</v>
      </c>
      <c r="S50" s="25">
        <f t="shared" si="5"/>
        <v>10121.607108786089</v>
      </c>
      <c r="V50" s="18" t="s">
        <v>68</v>
      </c>
      <c r="W50" s="25">
        <f t="shared" si="6"/>
        <v>9460.9677806190339</v>
      </c>
      <c r="X50" s="25">
        <f t="shared" si="7"/>
        <v>9110.4239089519269</v>
      </c>
      <c r="Y50" s="25">
        <f t="shared" si="8"/>
        <v>11321.091118874847</v>
      </c>
      <c r="AA50" s="2" t="s">
        <v>98</v>
      </c>
    </row>
    <row r="51" spans="1:27" ht="15" x14ac:dyDescent="0.25">
      <c r="A51" s="18" t="s">
        <v>69</v>
      </c>
      <c r="B51" s="19">
        <v>111647</v>
      </c>
      <c r="C51" s="19">
        <v>90572</v>
      </c>
      <c r="D51" s="19">
        <v>21075</v>
      </c>
      <c r="F51" s="18" t="s">
        <v>69</v>
      </c>
      <c r="G51" s="20">
        <v>887070764</v>
      </c>
      <c r="H51" s="20">
        <v>711688962</v>
      </c>
      <c r="I51" s="20">
        <v>175381802</v>
      </c>
      <c r="J51" s="31"/>
      <c r="K51" s="18" t="s">
        <v>69</v>
      </c>
      <c r="L51" s="25">
        <f t="shared" si="9"/>
        <v>7945.3166139708192</v>
      </c>
      <c r="M51" s="25">
        <f t="shared" si="1"/>
        <v>7857.714989179879</v>
      </c>
      <c r="N51" s="25">
        <f t="shared" si="2"/>
        <v>8321.7936892052203</v>
      </c>
      <c r="P51" s="18" t="s">
        <v>69</v>
      </c>
      <c r="Q51" s="25">
        <f t="shared" si="3"/>
        <v>7918.3807285108251</v>
      </c>
      <c r="R51" s="25">
        <f t="shared" si="4"/>
        <v>7831.0760871437205</v>
      </c>
      <c r="S51" s="25">
        <f t="shared" si="5"/>
        <v>8293.5814866556102</v>
      </c>
      <c r="V51" s="18" t="s">
        <v>69</v>
      </c>
      <c r="W51" s="25">
        <f t="shared" si="6"/>
        <v>9117.8647385995828</v>
      </c>
      <c r="X51" s="25">
        <f t="shared" si="7"/>
        <v>9030.5600972324792</v>
      </c>
      <c r="Y51" s="25">
        <f t="shared" si="8"/>
        <v>9493.0654967443679</v>
      </c>
      <c r="AA51" s="1" t="s">
        <v>97</v>
      </c>
    </row>
    <row r="52" spans="1:27" ht="15" x14ac:dyDescent="0.25">
      <c r="A52" s="18" t="s">
        <v>70</v>
      </c>
      <c r="B52" s="19">
        <v>1040850</v>
      </c>
      <c r="C52" s="19">
        <v>872156</v>
      </c>
      <c r="D52" s="19">
        <v>168694</v>
      </c>
      <c r="F52" s="18" t="s">
        <v>70</v>
      </c>
      <c r="G52" s="20">
        <v>8332464296</v>
      </c>
      <c r="H52" s="20">
        <v>6863803186</v>
      </c>
      <c r="I52" s="20">
        <v>1468661110</v>
      </c>
      <c r="J52" s="31"/>
      <c r="K52" s="18" t="s">
        <v>70</v>
      </c>
      <c r="L52" s="25">
        <f t="shared" si="9"/>
        <v>8005.4419906806934</v>
      </c>
      <c r="M52" s="25">
        <f t="shared" si="1"/>
        <v>7869.9260063566608</v>
      </c>
      <c r="N52" s="25">
        <f t="shared" si="2"/>
        <v>8706.066072296584</v>
      </c>
      <c r="P52" s="18" t="s">
        <v>70</v>
      </c>
      <c r="Q52" s="25">
        <f t="shared" si="3"/>
        <v>7978.3022706425472</v>
      </c>
      <c r="R52" s="25">
        <f t="shared" si="4"/>
        <v>7843.2457070325145</v>
      </c>
      <c r="S52" s="25">
        <f t="shared" si="5"/>
        <v>8676.5511253254117</v>
      </c>
      <c r="V52" s="18" t="s">
        <v>70</v>
      </c>
      <c r="W52" s="25">
        <f t="shared" si="6"/>
        <v>9177.7862807313049</v>
      </c>
      <c r="X52" s="25">
        <f t="shared" si="7"/>
        <v>9042.7297171212722</v>
      </c>
      <c r="Y52" s="25">
        <f t="shared" si="8"/>
        <v>9876.0351354141694</v>
      </c>
      <c r="AA52" s="1" t="s">
        <v>7</v>
      </c>
    </row>
    <row r="53" spans="1:27" x14ac:dyDescent="0.2">
      <c r="A53" s="18" t="s">
        <v>71</v>
      </c>
      <c r="B53" s="19">
        <v>758852</v>
      </c>
      <c r="C53" s="19">
        <v>627322</v>
      </c>
      <c r="D53" s="19">
        <v>131530</v>
      </c>
      <c r="F53" s="18" t="s">
        <v>71</v>
      </c>
      <c r="G53" s="20">
        <v>5817824027</v>
      </c>
      <c r="H53" s="20">
        <v>4754932234</v>
      </c>
      <c r="I53" s="20">
        <v>1062891793</v>
      </c>
      <c r="J53" s="31"/>
      <c r="K53" s="18" t="s">
        <v>71</v>
      </c>
      <c r="L53" s="25">
        <f t="shared" si="9"/>
        <v>7666.6122340061038</v>
      </c>
      <c r="M53" s="25">
        <f t="shared" si="1"/>
        <v>7579.7313564644628</v>
      </c>
      <c r="N53" s="25">
        <f t="shared" si="2"/>
        <v>8080.9837527560248</v>
      </c>
      <c r="P53" s="18" t="s">
        <v>71</v>
      </c>
      <c r="Q53" s="25">
        <f t="shared" si="3"/>
        <v>7640.6212006672613</v>
      </c>
      <c r="R53" s="25">
        <f t="shared" si="4"/>
        <v>7554.0348631017878</v>
      </c>
      <c r="S53" s="25">
        <f t="shared" si="5"/>
        <v>8053.5879341443951</v>
      </c>
      <c r="V53" s="18" t="s">
        <v>71</v>
      </c>
      <c r="W53" s="25">
        <f t="shared" si="6"/>
        <v>8840.105210756019</v>
      </c>
      <c r="X53" s="25">
        <f t="shared" si="7"/>
        <v>8753.5188731905455</v>
      </c>
      <c r="Y53" s="25">
        <f t="shared" si="8"/>
        <v>9253.0719442331538</v>
      </c>
    </row>
    <row r="54" spans="1:27" x14ac:dyDescent="0.2">
      <c r="A54" s="18" t="s">
        <v>72</v>
      </c>
      <c r="B54" s="19">
        <v>303324</v>
      </c>
      <c r="C54" s="19">
        <v>219727</v>
      </c>
      <c r="D54" s="19">
        <v>83597</v>
      </c>
      <c r="F54" s="18" t="s">
        <v>72</v>
      </c>
      <c r="G54" s="20">
        <v>2688398251</v>
      </c>
      <c r="H54" s="20">
        <v>1996555026</v>
      </c>
      <c r="I54" s="20">
        <v>691843225</v>
      </c>
      <c r="J54" s="31"/>
      <c r="K54" s="18" t="s">
        <v>72</v>
      </c>
      <c r="L54" s="25">
        <f t="shared" si="9"/>
        <v>8863.1240884334911</v>
      </c>
      <c r="M54" s="25">
        <f t="shared" si="1"/>
        <v>9086.5256704911098</v>
      </c>
      <c r="N54" s="25">
        <f t="shared" si="2"/>
        <v>8275.9336459442329</v>
      </c>
      <c r="P54" s="18" t="s">
        <v>72</v>
      </c>
      <c r="Q54" s="25">
        <f t="shared" si="3"/>
        <v>8833.0766898384536</v>
      </c>
      <c r="R54" s="25">
        <f t="shared" si="4"/>
        <v>9055.7209050448491</v>
      </c>
      <c r="S54" s="25">
        <f t="shared" si="5"/>
        <v>8247.8769162262888</v>
      </c>
      <c r="V54" s="18" t="s">
        <v>72</v>
      </c>
      <c r="W54" s="25">
        <f t="shared" si="6"/>
        <v>10032.560699927211</v>
      </c>
      <c r="X54" s="25">
        <f t="shared" si="7"/>
        <v>10255.204915133607</v>
      </c>
      <c r="Y54" s="25">
        <f t="shared" si="8"/>
        <v>9447.3609263150465</v>
      </c>
    </row>
    <row r="55" spans="1:27" x14ac:dyDescent="0.2">
      <c r="A55" s="18" t="s">
        <v>73</v>
      </c>
      <c r="B55" s="19">
        <v>655147</v>
      </c>
      <c r="C55" s="19">
        <v>530272</v>
      </c>
      <c r="D55" s="19">
        <v>124875</v>
      </c>
      <c r="F55" s="18" t="s">
        <v>73</v>
      </c>
      <c r="G55" s="20">
        <v>5391630382</v>
      </c>
      <c r="H55" s="20">
        <v>4344639505</v>
      </c>
      <c r="I55" s="20">
        <v>1046990877</v>
      </c>
      <c r="J55" s="31"/>
      <c r="K55" s="18" t="s">
        <v>73</v>
      </c>
      <c r="L55" s="25">
        <f t="shared" si="9"/>
        <v>8229.6498068372439</v>
      </c>
      <c r="M55" s="25">
        <f t="shared" si="1"/>
        <v>8193.2282017530633</v>
      </c>
      <c r="N55" s="25">
        <f t="shared" si="2"/>
        <v>8384.3113273273266</v>
      </c>
      <c r="P55" s="18" t="s">
        <v>73</v>
      </c>
      <c r="Q55" s="25">
        <f t="shared" si="3"/>
        <v>8201.7499866862072</v>
      </c>
      <c r="R55" s="25">
        <f t="shared" si="4"/>
        <v>8165.4518566289489</v>
      </c>
      <c r="S55" s="25">
        <f t="shared" si="5"/>
        <v>8355.887180053358</v>
      </c>
      <c r="V55" s="18" t="s">
        <v>73</v>
      </c>
      <c r="W55" s="25">
        <f t="shared" si="6"/>
        <v>9401.2339967749649</v>
      </c>
      <c r="X55" s="25">
        <f t="shared" si="7"/>
        <v>9364.9358667177075</v>
      </c>
      <c r="Y55" s="25">
        <f t="shared" si="8"/>
        <v>9555.3711901421157</v>
      </c>
    </row>
    <row r="56" spans="1:27" x14ac:dyDescent="0.2">
      <c r="A56" s="18" t="s">
        <v>74</v>
      </c>
      <c r="B56" s="19">
        <v>80792</v>
      </c>
      <c r="C56" s="19">
        <v>69334</v>
      </c>
      <c r="D56" s="19">
        <v>11458</v>
      </c>
      <c r="F56" s="18" t="s">
        <v>74</v>
      </c>
      <c r="G56" s="20">
        <v>618656137</v>
      </c>
      <c r="H56" s="20">
        <v>542650519</v>
      </c>
      <c r="I56" s="20">
        <v>76005618</v>
      </c>
      <c r="J56" s="31"/>
      <c r="K56" s="18" t="s">
        <v>74</v>
      </c>
      <c r="L56" s="25">
        <f t="shared" si="9"/>
        <v>7657.3935166848205</v>
      </c>
      <c r="M56" s="25">
        <f t="shared" si="1"/>
        <v>7826.6149219719046</v>
      </c>
      <c r="N56" s="25">
        <f t="shared" si="2"/>
        <v>6633.4105428521561</v>
      </c>
      <c r="P56" s="18" t="s">
        <v>74</v>
      </c>
      <c r="Q56" s="25">
        <f t="shared" si="3"/>
        <v>7631.4337362621191</v>
      </c>
      <c r="R56" s="25">
        <f t="shared" si="4"/>
        <v>7800.0814541039254</v>
      </c>
      <c r="S56" s="25">
        <f t="shared" si="5"/>
        <v>6610.9222273736759</v>
      </c>
      <c r="V56" s="18" t="s">
        <v>74</v>
      </c>
      <c r="W56" s="25">
        <f t="shared" si="6"/>
        <v>8830.9177463508768</v>
      </c>
      <c r="X56" s="25">
        <f t="shared" si="7"/>
        <v>8999.5654641926831</v>
      </c>
      <c r="Y56" s="25">
        <f t="shared" si="8"/>
        <v>7810.4062374624336</v>
      </c>
    </row>
    <row r="57" spans="1:27" x14ac:dyDescent="0.2">
      <c r="A57" s="18" t="s">
        <v>75</v>
      </c>
      <c r="B57" s="19">
        <v>217326</v>
      </c>
      <c r="C57" s="19">
        <v>162915</v>
      </c>
      <c r="D57" s="19">
        <v>54411</v>
      </c>
      <c r="F57" s="18" t="s">
        <v>75</v>
      </c>
      <c r="G57" s="20">
        <v>626949394</v>
      </c>
      <c r="H57" s="20">
        <v>473236175</v>
      </c>
      <c r="I57" s="20">
        <v>153713219</v>
      </c>
      <c r="J57" s="31"/>
      <c r="K57" s="18" t="s">
        <v>75</v>
      </c>
      <c r="L57" s="25">
        <f t="shared" si="9"/>
        <v>2884.83381647847</v>
      </c>
      <c r="M57" s="25">
        <f t="shared" si="1"/>
        <v>2904.8041923702544</v>
      </c>
      <c r="N57" s="25">
        <f t="shared" si="2"/>
        <v>2825.0394037970264</v>
      </c>
      <c r="P57" s="18" t="s">
        <v>75</v>
      </c>
      <c r="Q57" s="25">
        <f t="shared" si="3"/>
        <v>2875.0537715756468</v>
      </c>
      <c r="R57" s="25">
        <f t="shared" si="4"/>
        <v>2894.9564447208008</v>
      </c>
      <c r="S57" s="25">
        <f t="shared" si="5"/>
        <v>2815.4620714517246</v>
      </c>
      <c r="V57" s="18" t="s">
        <v>75</v>
      </c>
      <c r="W57" s="25">
        <f t="shared" si="6"/>
        <v>4074.537781664405</v>
      </c>
      <c r="X57" s="25">
        <f t="shared" si="7"/>
        <v>4094.440454809559</v>
      </c>
      <c r="Y57" s="25">
        <f t="shared" si="8"/>
        <v>4014.9460815404827</v>
      </c>
    </row>
    <row r="58" spans="1:27" x14ac:dyDescent="0.2">
      <c r="A58" s="18" t="s">
        <v>76</v>
      </c>
      <c r="B58" s="19">
        <v>17348</v>
      </c>
      <c r="C58" s="19">
        <v>15542</v>
      </c>
      <c r="D58" s="19">
        <v>1806</v>
      </c>
      <c r="F58" s="26" t="s">
        <v>76</v>
      </c>
      <c r="G58" s="27">
        <v>81670905</v>
      </c>
      <c r="H58" s="27">
        <v>71730382</v>
      </c>
      <c r="I58" s="27">
        <v>9940523</v>
      </c>
      <c r="J58" s="32"/>
      <c r="K58" s="26" t="s">
        <v>76</v>
      </c>
      <c r="L58" s="25">
        <f t="shared" si="9"/>
        <v>4707.7994581507955</v>
      </c>
      <c r="M58" s="25">
        <f t="shared" si="1"/>
        <v>4615.260712906962</v>
      </c>
      <c r="N58" s="25">
        <f t="shared" si="2"/>
        <v>5504.1655592469542</v>
      </c>
      <c r="P58" s="26" t="s">
        <v>76</v>
      </c>
      <c r="Q58" s="25">
        <f t="shared" si="3"/>
        <v>4691.8392701388548</v>
      </c>
      <c r="R58" s="25">
        <f t="shared" si="4"/>
        <v>4599.6142459414696</v>
      </c>
      <c r="S58" s="25">
        <f t="shared" si="5"/>
        <v>5485.5055636470279</v>
      </c>
      <c r="V58" s="26" t="s">
        <v>76</v>
      </c>
      <c r="W58" s="25">
        <f t="shared" si="6"/>
        <v>5891.3232802276125</v>
      </c>
      <c r="X58" s="25">
        <f t="shared" si="7"/>
        <v>5799.0982560302273</v>
      </c>
      <c r="Y58" s="25">
        <f t="shared" si="8"/>
        <v>6684.9895737357856</v>
      </c>
    </row>
    <row r="59" spans="1:27" x14ac:dyDescent="0.2">
      <c r="A59" s="18" t="s">
        <v>77</v>
      </c>
      <c r="B59" s="19">
        <v>4033</v>
      </c>
      <c r="C59" s="19">
        <v>2785</v>
      </c>
      <c r="D59" s="19">
        <v>1248</v>
      </c>
      <c r="F59" s="26" t="s">
        <v>77</v>
      </c>
      <c r="G59" s="27">
        <v>12469755</v>
      </c>
      <c r="H59" s="27">
        <v>9671012</v>
      </c>
      <c r="I59" s="27">
        <v>2798742</v>
      </c>
      <c r="J59" s="32"/>
      <c r="K59" s="26" t="s">
        <v>77</v>
      </c>
      <c r="L59" s="25">
        <f t="shared" si="9"/>
        <v>3091.9303248202332</v>
      </c>
      <c r="M59" s="25">
        <f t="shared" si="1"/>
        <v>3472.5357271095154</v>
      </c>
      <c r="N59" s="25">
        <f t="shared" si="2"/>
        <v>2242.5817307692309</v>
      </c>
      <c r="P59" s="26" t="s">
        <v>77</v>
      </c>
      <c r="Q59" s="25">
        <f t="shared" si="3"/>
        <v>3081.4481898561971</v>
      </c>
      <c r="R59" s="25">
        <f t="shared" si="4"/>
        <v>3460.7632793713487</v>
      </c>
      <c r="S59" s="25">
        <f t="shared" si="5"/>
        <v>2234.9790224607341</v>
      </c>
      <c r="V59" s="26" t="s">
        <v>77</v>
      </c>
      <c r="W59" s="25">
        <f t="shared" si="6"/>
        <v>4280.9321999449548</v>
      </c>
      <c r="X59" s="25">
        <f t="shared" si="7"/>
        <v>4660.2472894601069</v>
      </c>
      <c r="Y59" s="25">
        <f t="shared" si="8"/>
        <v>3434.4630325494918</v>
      </c>
    </row>
    <row r="60" spans="1:27" x14ac:dyDescent="0.2">
      <c r="A60" s="18" t="s">
        <v>78</v>
      </c>
      <c r="B60" s="19">
        <v>1826</v>
      </c>
      <c r="C60" s="19">
        <v>1473</v>
      </c>
      <c r="D60" s="19">
        <v>353</v>
      </c>
      <c r="F60" s="26" t="s">
        <v>78</v>
      </c>
      <c r="G60" s="27">
        <v>20720369</v>
      </c>
      <c r="H60" s="27">
        <v>11892888</v>
      </c>
      <c r="I60" s="27">
        <v>8827482</v>
      </c>
      <c r="J60" s="32"/>
      <c r="K60" s="26" t="s">
        <v>78</v>
      </c>
      <c r="L60" s="25">
        <f t="shared" si="9"/>
        <v>11347.40909090909</v>
      </c>
      <c r="M60" s="25">
        <f t="shared" si="1"/>
        <v>8073.9226069246433</v>
      </c>
      <c r="N60" s="25">
        <f t="shared" si="2"/>
        <v>25007.031161473089</v>
      </c>
      <c r="P60" s="26" t="s">
        <v>78</v>
      </c>
      <c r="Q60" s="25">
        <f t="shared" si="3"/>
        <v>11308.939571519142</v>
      </c>
      <c r="R60" s="25">
        <f t="shared" si="4"/>
        <v>8046.5507267190678</v>
      </c>
      <c r="S60" s="25">
        <f t="shared" si="5"/>
        <v>24922.253353389831</v>
      </c>
      <c r="V60" s="26" t="s">
        <v>78</v>
      </c>
      <c r="W60" s="25">
        <f t="shared" si="6"/>
        <v>12508.4235816079</v>
      </c>
      <c r="X60" s="25">
        <f t="shared" si="7"/>
        <v>9246.0347368078255</v>
      </c>
      <c r="Y60" s="25">
        <f t="shared" si="8"/>
        <v>26121.737363478591</v>
      </c>
    </row>
    <row r="61" spans="1:27" x14ac:dyDescent="0.2">
      <c r="A61" s="18" t="s">
        <v>79</v>
      </c>
      <c r="B61" s="19">
        <v>12812</v>
      </c>
      <c r="C61" s="19">
        <v>11060</v>
      </c>
      <c r="D61" s="19">
        <v>1752</v>
      </c>
      <c r="F61" s="26" t="s">
        <v>79</v>
      </c>
      <c r="G61" s="27">
        <v>51059800</v>
      </c>
      <c r="H61" s="27">
        <v>37099123</v>
      </c>
      <c r="I61" s="27">
        <v>13960678</v>
      </c>
      <c r="J61" s="32"/>
      <c r="K61" s="26" t="s">
        <v>79</v>
      </c>
      <c r="L61" s="25">
        <f t="shared" si="9"/>
        <v>3985.3106462691226</v>
      </c>
      <c r="M61" s="25">
        <f t="shared" si="1"/>
        <v>3354.3510849909585</v>
      </c>
      <c r="N61" s="25">
        <f t="shared" si="2"/>
        <v>7968.4235159817354</v>
      </c>
      <c r="P61" s="26" t="s">
        <v>79</v>
      </c>
      <c r="Q61" s="25">
        <f t="shared" si="3"/>
        <v>3971.7998100990899</v>
      </c>
      <c r="R61" s="25">
        <f t="shared" si="4"/>
        <v>3342.9793019635772</v>
      </c>
      <c r="S61" s="25">
        <f t="shared" si="5"/>
        <v>7941.4092944533204</v>
      </c>
      <c r="V61" s="26" t="s">
        <v>79</v>
      </c>
      <c r="W61" s="25">
        <f t="shared" si="6"/>
        <v>5171.2838201878476</v>
      </c>
      <c r="X61" s="25">
        <f t="shared" si="7"/>
        <v>4542.4633120523349</v>
      </c>
      <c r="Y61" s="25">
        <f t="shared" si="8"/>
        <v>9140.8933045420781</v>
      </c>
    </row>
    <row r="62" spans="1:27" x14ac:dyDescent="0.2">
      <c r="A62" s="18" t="s">
        <v>80</v>
      </c>
      <c r="B62" s="19">
        <v>391948</v>
      </c>
      <c r="C62" s="19">
        <v>375231</v>
      </c>
      <c r="D62" s="19">
        <v>16717</v>
      </c>
      <c r="F62" s="18" t="s">
        <v>80</v>
      </c>
      <c r="G62" s="20">
        <v>62235732</v>
      </c>
      <c r="H62" s="20">
        <v>57797182</v>
      </c>
      <c r="I62" s="20">
        <v>4438550</v>
      </c>
      <c r="J62" s="31"/>
      <c r="K62" s="18" t="s">
        <v>80</v>
      </c>
      <c r="L62" s="25">
        <f t="shared" si="9"/>
        <v>158.78568585628705</v>
      </c>
      <c r="M62" s="25">
        <f t="shared" si="1"/>
        <v>154.03093561033072</v>
      </c>
      <c r="N62" s="25">
        <f t="shared" si="2"/>
        <v>265.51115630794999</v>
      </c>
      <c r="P62" s="18" t="s">
        <v>80</v>
      </c>
      <c r="Q62" s="25">
        <f t="shared" si="3"/>
        <v>158.24737715762663</v>
      </c>
      <c r="R62" s="25">
        <f t="shared" si="4"/>
        <v>153.50874627031118</v>
      </c>
      <c r="S62" s="25">
        <f t="shared" si="5"/>
        <v>264.61103131078045</v>
      </c>
      <c r="V62" s="18" t="s">
        <v>80</v>
      </c>
      <c r="W62" s="25">
        <f t="shared" si="6"/>
        <v>1357.7313872463847</v>
      </c>
      <c r="X62" s="25">
        <f t="shared" si="7"/>
        <v>1352.9927563590691</v>
      </c>
      <c r="Y62" s="25">
        <f t="shared" si="8"/>
        <v>1464.0950413995383</v>
      </c>
    </row>
    <row r="63" spans="1:27" x14ac:dyDescent="0.2">
      <c r="A63" s="18" t="s">
        <v>81</v>
      </c>
      <c r="B63" s="19">
        <v>3058</v>
      </c>
      <c r="C63" s="19">
        <v>2596</v>
      </c>
      <c r="D63" s="19">
        <v>462</v>
      </c>
      <c r="F63" s="18" t="s">
        <v>81</v>
      </c>
      <c r="G63" s="20">
        <v>105059614</v>
      </c>
      <c r="H63" s="20">
        <v>93748682</v>
      </c>
      <c r="I63" s="20">
        <v>11310932</v>
      </c>
      <c r="J63" s="31"/>
      <c r="K63" s="18" t="s">
        <v>81</v>
      </c>
      <c r="L63" s="25">
        <f t="shared" si="9"/>
        <v>34355.661870503594</v>
      </c>
      <c r="M63" s="25">
        <f t="shared" si="1"/>
        <v>36112.743451463793</v>
      </c>
      <c r="N63" s="25">
        <f t="shared" si="2"/>
        <v>24482.536796536795</v>
      </c>
      <c r="P63" s="18" t="s">
        <v>81</v>
      </c>
      <c r="Q63" s="25">
        <f t="shared" si="3"/>
        <v>34239.190719257218</v>
      </c>
      <c r="R63" s="25">
        <f t="shared" si="4"/>
        <v>35990.315514540001</v>
      </c>
      <c r="S63" s="25">
        <f t="shared" si="5"/>
        <v>24399.537107668257</v>
      </c>
      <c r="V63" s="18" t="s">
        <v>81</v>
      </c>
      <c r="W63" s="25">
        <f t="shared" si="6"/>
        <v>35438.674729345978</v>
      </c>
      <c r="X63" s="25">
        <f t="shared" si="7"/>
        <v>37189.799524628761</v>
      </c>
      <c r="Y63" s="25">
        <f t="shared" si="8"/>
        <v>25599.021117757016</v>
      </c>
    </row>
    <row r="64" spans="1:27" x14ac:dyDescent="0.2">
      <c r="A64" s="28" t="s">
        <v>82</v>
      </c>
      <c r="B64" s="29">
        <v>37214453</v>
      </c>
      <c r="C64" s="29">
        <v>30340396</v>
      </c>
      <c r="D64" s="29">
        <v>6874057</v>
      </c>
      <c r="F64" s="28" t="s">
        <v>90</v>
      </c>
      <c r="G64" s="30">
        <v>345423309643</v>
      </c>
      <c r="H64" s="30">
        <v>277170307434</v>
      </c>
      <c r="I64" s="30">
        <v>68253002209</v>
      </c>
      <c r="J64" s="33"/>
      <c r="K64" s="28" t="s">
        <v>90</v>
      </c>
      <c r="L64" s="25">
        <f t="shared" si="9"/>
        <v>9281.9665962307718</v>
      </c>
      <c r="M64" s="25">
        <f t="shared" si="1"/>
        <v>9135.3556306252558</v>
      </c>
      <c r="N64" s="25">
        <f t="shared" si="2"/>
        <v>9929.0713197461118</v>
      </c>
      <c r="P64" s="28" t="s">
        <v>90</v>
      </c>
      <c r="Q64" s="25">
        <f t="shared" si="3"/>
        <v>9250.499254999846</v>
      </c>
      <c r="R64" s="25">
        <f t="shared" si="4"/>
        <v>9104.3853238573483</v>
      </c>
      <c r="S64" s="25">
        <f t="shared" si="5"/>
        <v>9895.4101907078402</v>
      </c>
      <c r="V64" s="28" t="s">
        <v>90</v>
      </c>
      <c r="W64" s="25">
        <f t="shared" si="6"/>
        <v>10449.983265088604</v>
      </c>
      <c r="X64" s="25">
        <f t="shared" si="7"/>
        <v>10303.869333946106</v>
      </c>
      <c r="Y64" s="25">
        <f t="shared" si="8"/>
        <v>11094.894200796598</v>
      </c>
    </row>
    <row r="65" spans="11:13" x14ac:dyDescent="0.2">
      <c r="M65" s="21"/>
    </row>
    <row r="66" spans="11:13" x14ac:dyDescent="0.2">
      <c r="K66" s="21"/>
      <c r="L66" s="21"/>
      <c r="M66" s="21"/>
    </row>
    <row r="67" spans="11:13" x14ac:dyDescent="0.2">
      <c r="K67" s="21"/>
      <c r="L67" s="21"/>
    </row>
    <row r="69" spans="11:13" x14ac:dyDescent="0.2">
      <c r="M69" s="21"/>
    </row>
    <row r="70" spans="11:13" x14ac:dyDescent="0.2">
      <c r="K70" s="21"/>
      <c r="L70" s="21"/>
      <c r="M70" s="21"/>
    </row>
    <row r="71" spans="11:13" x14ac:dyDescent="0.2">
      <c r="K71" s="21"/>
      <c r="L71" s="21"/>
      <c r="M71" s="21"/>
    </row>
    <row r="74" spans="11:13" x14ac:dyDescent="0.2">
      <c r="K74" s="21"/>
      <c r="L74" s="21"/>
      <c r="M74" s="21"/>
    </row>
    <row r="75" spans="11:13" x14ac:dyDescent="0.2">
      <c r="K75" s="21"/>
      <c r="L75" s="21"/>
      <c r="M75" s="21"/>
    </row>
    <row r="76" spans="11:13" x14ac:dyDescent="0.2">
      <c r="M76" s="21"/>
    </row>
    <row r="78" spans="11:13" x14ac:dyDescent="0.2">
      <c r="K78" s="21"/>
      <c r="L78" s="21"/>
    </row>
    <row r="79" spans="11:13" x14ac:dyDescent="0.2">
      <c r="K79" s="21"/>
      <c r="L79" s="21"/>
      <c r="M79" s="21"/>
    </row>
    <row r="80" spans="11:13" x14ac:dyDescent="0.2">
      <c r="M80" s="21"/>
    </row>
    <row r="81" spans="11:13" x14ac:dyDescent="0.2">
      <c r="M81" s="21"/>
    </row>
    <row r="82" spans="11:13" x14ac:dyDescent="0.2">
      <c r="K82" s="21"/>
      <c r="L82" s="21"/>
    </row>
    <row r="83" spans="11:13" x14ac:dyDescent="0.2">
      <c r="K83" s="21"/>
      <c r="L83" s="21"/>
    </row>
    <row r="84" spans="11:13" x14ac:dyDescent="0.2">
      <c r="M84" s="21"/>
    </row>
    <row r="86" spans="11:13" x14ac:dyDescent="0.2">
      <c r="K86" s="21"/>
      <c r="L86" s="21"/>
      <c r="M86" s="21"/>
    </row>
    <row r="87" spans="11:13" x14ac:dyDescent="0.2">
      <c r="K87" s="21"/>
      <c r="L87" s="21"/>
    </row>
    <row r="89" spans="11:13" x14ac:dyDescent="0.2">
      <c r="M89" s="21"/>
    </row>
    <row r="90" spans="11:13" x14ac:dyDescent="0.2">
      <c r="K90" s="21"/>
      <c r="L90" s="21"/>
      <c r="M90" s="21"/>
    </row>
    <row r="91" spans="11:13" x14ac:dyDescent="0.2">
      <c r="K91" s="21"/>
      <c r="L91" s="21"/>
      <c r="M91" s="21"/>
    </row>
    <row r="94" spans="11:13" x14ac:dyDescent="0.2">
      <c r="K94" s="21"/>
      <c r="L94" s="21"/>
      <c r="M94" s="21"/>
    </row>
    <row r="95" spans="11:13" x14ac:dyDescent="0.2">
      <c r="K95" s="21"/>
      <c r="L95" s="21"/>
    </row>
    <row r="96" spans="11:13" x14ac:dyDescent="0.2">
      <c r="M96" s="21"/>
    </row>
    <row r="98" spans="11:13" x14ac:dyDescent="0.2">
      <c r="K98" s="21"/>
      <c r="L98" s="21"/>
    </row>
    <row r="99" spans="11:13" x14ac:dyDescent="0.2">
      <c r="K99" s="21"/>
      <c r="L99" s="21"/>
      <c r="M99" s="21"/>
    </row>
    <row r="100" spans="11:13" x14ac:dyDescent="0.2">
      <c r="M100" s="21"/>
    </row>
    <row r="101" spans="11:13" x14ac:dyDescent="0.2">
      <c r="M101" s="21"/>
    </row>
    <row r="102" spans="11:13" x14ac:dyDescent="0.2">
      <c r="K102" s="21"/>
      <c r="L102" s="21"/>
    </row>
    <row r="103" spans="11:13" x14ac:dyDescent="0.2">
      <c r="K103" s="21"/>
      <c r="L103" s="21"/>
    </row>
    <row r="104" spans="11:13" x14ac:dyDescent="0.2">
      <c r="M104" s="21"/>
    </row>
    <row r="105" spans="11:13" x14ac:dyDescent="0.2">
      <c r="M105" s="21"/>
    </row>
    <row r="106" spans="11:13" x14ac:dyDescent="0.2">
      <c r="K106" s="21"/>
      <c r="L106" s="21"/>
      <c r="M106" s="21"/>
    </row>
    <row r="107" spans="11:13" x14ac:dyDescent="0.2">
      <c r="K107" s="21"/>
      <c r="L107" s="21"/>
    </row>
    <row r="109" spans="11:13" x14ac:dyDescent="0.2">
      <c r="M109" s="21"/>
    </row>
    <row r="110" spans="11:13" x14ac:dyDescent="0.2">
      <c r="K110" s="21"/>
      <c r="L110" s="21"/>
    </row>
    <row r="111" spans="11:13" x14ac:dyDescent="0.2">
      <c r="K111" s="21"/>
      <c r="L111" s="21"/>
      <c r="M111" s="21"/>
    </row>
    <row r="114" spans="11:13" x14ac:dyDescent="0.2">
      <c r="K114" s="21"/>
      <c r="L114" s="21"/>
      <c r="M114" s="21"/>
    </row>
    <row r="115" spans="11:13" x14ac:dyDescent="0.2">
      <c r="K115" s="21"/>
      <c r="L115" s="21"/>
      <c r="M115" s="21"/>
    </row>
    <row r="116" spans="11:13" x14ac:dyDescent="0.2">
      <c r="M116" s="21"/>
    </row>
    <row r="118" spans="11:13" x14ac:dyDescent="0.2">
      <c r="K118" s="21"/>
      <c r="L118" s="21"/>
    </row>
    <row r="119" spans="11:13" x14ac:dyDescent="0.2">
      <c r="K119" s="21"/>
      <c r="L119" s="21"/>
      <c r="M119" s="21"/>
    </row>
    <row r="120" spans="11:13" x14ac:dyDescent="0.2">
      <c r="M120" s="21"/>
    </row>
    <row r="121" spans="11:13" x14ac:dyDescent="0.2">
      <c r="L121" s="21"/>
      <c r="M121" s="21"/>
    </row>
    <row r="122" spans="11:13" x14ac:dyDescent="0.2">
      <c r="K122" s="21"/>
      <c r="L122" s="21"/>
    </row>
    <row r="123" spans="11:13" x14ac:dyDescent="0.2">
      <c r="K123" s="21"/>
      <c r="L123" s="21"/>
    </row>
    <row r="124" spans="11:13" x14ac:dyDescent="0.2">
      <c r="M124" s="21"/>
    </row>
    <row r="126" spans="11:13" x14ac:dyDescent="0.2">
      <c r="K126" s="21"/>
      <c r="L126" s="21"/>
      <c r="M126" s="21"/>
    </row>
    <row r="127" spans="11:13" x14ac:dyDescent="0.2">
      <c r="K127" s="21"/>
      <c r="L127" s="21"/>
    </row>
    <row r="129" spans="11:13" x14ac:dyDescent="0.2">
      <c r="M129" s="21"/>
    </row>
    <row r="130" spans="11:13" x14ac:dyDescent="0.2">
      <c r="K130" s="21"/>
      <c r="L130" s="21"/>
      <c r="M130" s="21"/>
    </row>
    <row r="131" spans="11:13" x14ac:dyDescent="0.2">
      <c r="K131" s="21"/>
      <c r="L131" s="21"/>
      <c r="M131" s="21"/>
    </row>
    <row r="134" spans="11:13" x14ac:dyDescent="0.2">
      <c r="K134" s="21"/>
      <c r="L134" s="21"/>
      <c r="M134" s="21"/>
    </row>
    <row r="135" spans="11:13" x14ac:dyDescent="0.2">
      <c r="K135" s="21"/>
      <c r="L135" s="21"/>
      <c r="M135" s="21"/>
    </row>
    <row r="136" spans="11:13" x14ac:dyDescent="0.2">
      <c r="M136" s="21"/>
    </row>
    <row r="138" spans="11:13" x14ac:dyDescent="0.2">
      <c r="K138" s="21"/>
      <c r="L138" s="21"/>
    </row>
    <row r="139" spans="11:13" x14ac:dyDescent="0.2">
      <c r="K139" s="21"/>
      <c r="L139" s="21"/>
      <c r="M139" s="21"/>
    </row>
    <row r="140" spans="11:13" x14ac:dyDescent="0.2">
      <c r="M140" s="21"/>
    </row>
    <row r="141" spans="11:13" x14ac:dyDescent="0.2">
      <c r="M141" s="21"/>
    </row>
    <row r="142" spans="11:13" x14ac:dyDescent="0.2">
      <c r="K142" s="21"/>
      <c r="L142" s="21"/>
    </row>
    <row r="143" spans="11:13" x14ac:dyDescent="0.2">
      <c r="K143" s="21"/>
      <c r="L143" s="21"/>
    </row>
    <row r="144" spans="11:13" x14ac:dyDescent="0.2">
      <c r="M144" s="21"/>
    </row>
    <row r="146" spans="11:13" x14ac:dyDescent="0.2">
      <c r="K146" s="21"/>
      <c r="L146" s="21"/>
      <c r="M146" s="21"/>
    </row>
    <row r="147" spans="11:13" x14ac:dyDescent="0.2">
      <c r="K147" s="21"/>
      <c r="L147" s="21"/>
    </row>
    <row r="148" spans="11:13" x14ac:dyDescent="0.2">
      <c r="M148" s="21"/>
    </row>
    <row r="149" spans="11:13" x14ac:dyDescent="0.2">
      <c r="M149" s="21"/>
    </row>
    <row r="150" spans="11:13" x14ac:dyDescent="0.2">
      <c r="K150" s="21"/>
      <c r="L150" s="21"/>
    </row>
    <row r="151" spans="11:13" x14ac:dyDescent="0.2">
      <c r="K151" s="21"/>
      <c r="L151" s="21"/>
      <c r="M151" s="21"/>
    </row>
    <row r="153" spans="11:13" x14ac:dyDescent="0.2">
      <c r="L153" s="21"/>
    </row>
    <row r="154" spans="11:13" x14ac:dyDescent="0.2">
      <c r="K154" s="21"/>
      <c r="L154" s="21"/>
      <c r="M154" s="21"/>
    </row>
    <row r="155" spans="11:13" x14ac:dyDescent="0.2">
      <c r="K155" s="21"/>
      <c r="L155" s="21"/>
      <c r="M155" s="21"/>
    </row>
    <row r="156" spans="11:13" x14ac:dyDescent="0.2">
      <c r="M156" s="21"/>
    </row>
    <row r="158" spans="11:13" x14ac:dyDescent="0.2">
      <c r="K158" s="21"/>
      <c r="L158" s="21"/>
    </row>
    <row r="159" spans="11:13" x14ac:dyDescent="0.2">
      <c r="K159" s="21"/>
      <c r="L159" s="21"/>
      <c r="M159" s="21"/>
    </row>
    <row r="160" spans="11:13" x14ac:dyDescent="0.2">
      <c r="M160" s="21"/>
    </row>
    <row r="161" spans="11:13" x14ac:dyDescent="0.2">
      <c r="M161" s="21"/>
    </row>
    <row r="162" spans="11:13" x14ac:dyDescent="0.2">
      <c r="K162" s="21"/>
      <c r="L162" s="21"/>
    </row>
    <row r="163" spans="11:13" x14ac:dyDescent="0.2">
      <c r="K163" s="21"/>
      <c r="L163" s="21"/>
    </row>
    <row r="164" spans="11:13" x14ac:dyDescent="0.2">
      <c r="M164" s="21"/>
    </row>
    <row r="166" spans="11:13" x14ac:dyDescent="0.2">
      <c r="K166" s="21"/>
      <c r="L166" s="21"/>
      <c r="M166" s="21"/>
    </row>
    <row r="167" spans="11:13" x14ac:dyDescent="0.2">
      <c r="K167" s="21"/>
      <c r="L167" s="21"/>
    </row>
    <row r="169" spans="11:13" x14ac:dyDescent="0.2">
      <c r="M169" s="21"/>
    </row>
    <row r="170" spans="11:13" x14ac:dyDescent="0.2">
      <c r="K170" s="21"/>
      <c r="L170" s="21"/>
    </row>
    <row r="171" spans="11:13" x14ac:dyDescent="0.2">
      <c r="K171" s="21"/>
      <c r="L171" s="21"/>
      <c r="M171" s="21"/>
    </row>
    <row r="174" spans="11:13" x14ac:dyDescent="0.2">
      <c r="K174" s="21"/>
      <c r="L174" s="21"/>
      <c r="M174" s="21"/>
    </row>
    <row r="175" spans="11:13" x14ac:dyDescent="0.2">
      <c r="K175" s="21"/>
      <c r="L175" s="21"/>
    </row>
    <row r="176" spans="11:13" x14ac:dyDescent="0.2">
      <c r="M176" s="21"/>
    </row>
    <row r="177" spans="11:13" x14ac:dyDescent="0.2">
      <c r="K177" s="21"/>
      <c r="L177" s="21"/>
    </row>
    <row r="178" spans="11:13" x14ac:dyDescent="0.2">
      <c r="K178" s="21"/>
      <c r="L178" s="21"/>
      <c r="M178" s="21"/>
    </row>
    <row r="179" spans="11:13" x14ac:dyDescent="0.2">
      <c r="K179" s="21"/>
      <c r="L179" s="21"/>
      <c r="M179" s="21"/>
    </row>
    <row r="181" spans="11:13" x14ac:dyDescent="0.2">
      <c r="L181" s="21"/>
      <c r="M181" s="21"/>
    </row>
    <row r="182" spans="11:13" x14ac:dyDescent="0.2">
      <c r="K182" s="21"/>
      <c r="L182" s="21"/>
    </row>
    <row r="183" spans="11:13" x14ac:dyDescent="0.2">
      <c r="K183" s="21"/>
      <c r="L183" s="21"/>
      <c r="M183" s="21"/>
    </row>
    <row r="184" spans="11:13" x14ac:dyDescent="0.2">
      <c r="M184" s="21"/>
    </row>
    <row r="186" spans="11:13" x14ac:dyDescent="0.2">
      <c r="K186" s="21"/>
      <c r="M186" s="21"/>
    </row>
    <row r="187" spans="11:13" x14ac:dyDescent="0.2">
      <c r="K187" s="21"/>
    </row>
    <row r="188" spans="11:13" x14ac:dyDescent="0.2">
      <c r="M188" s="21"/>
    </row>
    <row r="189" spans="11:13" x14ac:dyDescent="0.2">
      <c r="M189" s="21"/>
    </row>
    <row r="190" spans="11:13" x14ac:dyDescent="0.2">
      <c r="K190" s="21"/>
    </row>
    <row r="191" spans="11:13" x14ac:dyDescent="0.2">
      <c r="K191" s="21"/>
    </row>
    <row r="194" spans="11:11" x14ac:dyDescent="0.2">
      <c r="K194" s="21"/>
    </row>
    <row r="195" spans="11:11" x14ac:dyDescent="0.2">
      <c r="K195" s="21"/>
    </row>
    <row r="198" spans="11:11" x14ac:dyDescent="0.2">
      <c r="K198" s="21"/>
    </row>
    <row r="199" spans="11:11" x14ac:dyDescent="0.2">
      <c r="K199" s="21"/>
    </row>
    <row r="202" spans="11:11" x14ac:dyDescent="0.2">
      <c r="K202" s="21"/>
    </row>
    <row r="203" spans="11:11" x14ac:dyDescent="0.2">
      <c r="K203" s="21"/>
    </row>
    <row r="206" spans="11:11" x14ac:dyDescent="0.2">
      <c r="K206" s="21"/>
    </row>
    <row r="207" spans="11:11" x14ac:dyDescent="0.2">
      <c r="K207" s="21"/>
    </row>
    <row r="209" spans="11:11" x14ac:dyDescent="0.2">
      <c r="K209" s="21"/>
    </row>
    <row r="211" spans="11:11" x14ac:dyDescent="0.2">
      <c r="K211" s="21"/>
    </row>
    <row r="214" spans="11:11" x14ac:dyDescent="0.2">
      <c r="K214" s="21"/>
    </row>
    <row r="215" spans="11:11" x14ac:dyDescent="0.2">
      <c r="K215" s="21"/>
    </row>
    <row r="218" spans="11:11" x14ac:dyDescent="0.2">
      <c r="K218" s="21"/>
    </row>
    <row r="219" spans="11:11" x14ac:dyDescent="0.2">
      <c r="K219" s="21"/>
    </row>
    <row r="222" spans="11:11" x14ac:dyDescent="0.2">
      <c r="K222" s="21"/>
    </row>
    <row r="223" spans="11:11" x14ac:dyDescent="0.2">
      <c r="K223" s="21"/>
    </row>
    <row r="226" spans="11:11" x14ac:dyDescent="0.2">
      <c r="K226" s="21"/>
    </row>
    <row r="227" spans="11:11" x14ac:dyDescent="0.2">
      <c r="K227" s="21"/>
    </row>
    <row r="230" spans="11:11" x14ac:dyDescent="0.2">
      <c r="K230" s="21"/>
    </row>
    <row r="231" spans="11:11" x14ac:dyDescent="0.2">
      <c r="K231" s="21"/>
    </row>
    <row r="233" spans="11:11" x14ac:dyDescent="0.2">
      <c r="K233" s="21"/>
    </row>
    <row r="234" spans="11:11" x14ac:dyDescent="0.2">
      <c r="K234" s="21"/>
    </row>
    <row r="235" spans="11:11" x14ac:dyDescent="0.2">
      <c r="K235" s="21"/>
    </row>
    <row r="290" spans="14:14" x14ac:dyDescent="0.2">
      <c r="N290" s="2">
        <v>510</v>
      </c>
    </row>
    <row r="291" spans="14:14" x14ac:dyDescent="0.2">
      <c r="N291" s="21">
        <v>173959</v>
      </c>
    </row>
    <row r="292" spans="14:14" x14ac:dyDescent="0.2">
      <c r="N292" s="2" t="s">
        <v>3</v>
      </c>
    </row>
    <row r="293" spans="14:14" x14ac:dyDescent="0.2">
      <c r="N293" s="21">
        <v>16328</v>
      </c>
    </row>
    <row r="294" spans="14:14" x14ac:dyDescent="0.2">
      <c r="N294" s="21">
        <v>10899</v>
      </c>
    </row>
    <row r="295" spans="14:14" x14ac:dyDescent="0.2">
      <c r="N295" s="2">
        <v>65</v>
      </c>
    </row>
    <row r="296" spans="14:14" x14ac:dyDescent="0.2">
      <c r="N296" s="21">
        <v>5364</v>
      </c>
    </row>
    <row r="297" spans="14:14" x14ac:dyDescent="0.2">
      <c r="N297" s="2" t="s">
        <v>4</v>
      </c>
    </row>
    <row r="298" spans="14:14" x14ac:dyDescent="0.2">
      <c r="N298" s="2" t="s">
        <v>5</v>
      </c>
    </row>
    <row r="299" spans="14:14" x14ac:dyDescent="0.2">
      <c r="N299" s="2" t="s">
        <v>6</v>
      </c>
    </row>
  </sheetData>
  <mergeCells count="50">
    <mergeCell ref="AI33:AI34"/>
    <mergeCell ref="AJ33:AJ34"/>
    <mergeCell ref="AG23:AG24"/>
    <mergeCell ref="AH23:AH24"/>
    <mergeCell ref="G1:I1"/>
    <mergeCell ref="AH33:AH34"/>
    <mergeCell ref="AF5:AF6"/>
    <mergeCell ref="AG5:AG6"/>
    <mergeCell ref="AH5:AH6"/>
    <mergeCell ref="AA21:AK21"/>
    <mergeCell ref="AB22:AF22"/>
    <mergeCell ref="AG22:AK22"/>
    <mergeCell ref="AA23:AA24"/>
    <mergeCell ref="AB23:AB24"/>
    <mergeCell ref="AC23:AC24"/>
    <mergeCell ref="AD23:AD24"/>
    <mergeCell ref="AA40:AK40"/>
    <mergeCell ref="AA46:AK46"/>
    <mergeCell ref="AK5:AK6"/>
    <mergeCell ref="AF33:AF34"/>
    <mergeCell ref="AK33:AK34"/>
    <mergeCell ref="AA31:AK31"/>
    <mergeCell ref="AB32:AF32"/>
    <mergeCell ref="AG32:AK32"/>
    <mergeCell ref="AA33:AA34"/>
    <mergeCell ref="AB33:AB34"/>
    <mergeCell ref="AC33:AC34"/>
    <mergeCell ref="AD33:AD34"/>
    <mergeCell ref="AE33:AE34"/>
    <mergeCell ref="AJ5:AJ6"/>
    <mergeCell ref="AA5:AA6"/>
    <mergeCell ref="AG33:AG34"/>
    <mergeCell ref="B1:D1"/>
    <mergeCell ref="F3:I4"/>
    <mergeCell ref="AI23:AI24"/>
    <mergeCell ref="K1:N2"/>
    <mergeCell ref="P1:S2"/>
    <mergeCell ref="V1:Y2"/>
    <mergeCell ref="AA3:AK3"/>
    <mergeCell ref="AB4:AF4"/>
    <mergeCell ref="AG4:AK4"/>
    <mergeCell ref="AJ23:AJ24"/>
    <mergeCell ref="AK23:AK24"/>
    <mergeCell ref="AB5:AB6"/>
    <mergeCell ref="AC5:AC6"/>
    <mergeCell ref="AD5:AD6"/>
    <mergeCell ref="AE5:AE6"/>
    <mergeCell ref="AI5:AI6"/>
    <mergeCell ref="AE23:AE24"/>
    <mergeCell ref="AF23:AF24"/>
  </mergeCells>
  <hyperlinks>
    <hyperlink ref="AA13" r:id="rId1"/>
  </hyperlinks>
  <pageMargins left="0.7" right="0.7" top="0.75" bottom="0.75" header="0.3" footer="0.3"/>
  <pageSetup orientation="portrait" horizontalDpi="90" verticalDpi="9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Mean Medicare Outlays Final</vt:lpstr>
      <vt:lpstr>Mean Medicare Outlays calcs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Reina J Nunez</dc:creator>
  <cp:lastModifiedBy>Danielle Taylor</cp:lastModifiedBy>
  <cp:lastPrinted>2014-06-11T17:58:21Z</cp:lastPrinted>
  <dcterms:created xsi:type="dcterms:W3CDTF">2014-06-03T13:43:07Z</dcterms:created>
  <dcterms:modified xsi:type="dcterms:W3CDTF">2015-09-09T19:57:43Z</dcterms:modified>
</cp:coreProperties>
</file>